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VORO\040 PUBBLICAZIONI\AAAA_getto di corrente rapida\PAPER\versione da sottomettere\"/>
    </mc:Choice>
  </mc:AlternateContent>
  <xr:revisionPtr revIDLastSave="0" documentId="13_ncr:1_{359835E7-2499-4AF5-A007-0B3FEF09CFB6}" xr6:coauthVersionLast="36" xr6:coauthVersionMax="36" xr10:uidLastSave="{00000000-0000-0000-0000-000000000000}"/>
  <bookViews>
    <workbookView xWindow="0" yWindow="0" windowWidth="19210" windowHeight="7640" xr2:uid="{3D252691-B3C9-46D9-878D-1822125301DC}"/>
  </bookViews>
  <sheets>
    <sheet name="present data" sheetId="1" r:id="rId1"/>
    <sheet name="Montuori and Greco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F24" i="2"/>
  <c r="V23" i="2"/>
  <c r="X23" i="2" s="1"/>
  <c r="Q23" i="2"/>
  <c r="S23" i="2" s="1"/>
  <c r="F23" i="2"/>
  <c r="O23" i="2" s="1"/>
  <c r="P23" i="2" s="1"/>
  <c r="R23" i="2" s="1"/>
  <c r="AB23" i="2" s="1"/>
  <c r="V22" i="2"/>
  <c r="X22" i="2" s="1"/>
  <c r="Q22" i="2"/>
  <c r="S22" i="2" s="1"/>
  <c r="F22" i="2"/>
  <c r="O22" i="2" s="1"/>
  <c r="P22" i="2" s="1"/>
  <c r="R22" i="2" s="1"/>
  <c r="V21" i="2"/>
  <c r="X21" i="2" s="1"/>
  <c r="Q21" i="2"/>
  <c r="S21" i="2" s="1"/>
  <c r="F21" i="2"/>
  <c r="O21" i="2" s="1"/>
  <c r="P21" i="2" s="1"/>
  <c r="R21" i="2" s="1"/>
  <c r="AB21" i="2" s="1"/>
  <c r="V20" i="2"/>
  <c r="X20" i="2" s="1"/>
  <c r="Q20" i="2"/>
  <c r="S20" i="2" s="1"/>
  <c r="F20" i="2"/>
  <c r="O20" i="2" s="1"/>
  <c r="P20" i="2" s="1"/>
  <c r="R20" i="2" s="1"/>
  <c r="V19" i="2"/>
  <c r="X19" i="2" s="1"/>
  <c r="Q19" i="2"/>
  <c r="S19" i="2" s="1"/>
  <c r="F19" i="2"/>
  <c r="O19" i="2" s="1"/>
  <c r="P19" i="2" s="1"/>
  <c r="R19" i="2" s="1"/>
  <c r="AB19" i="2" s="1"/>
  <c r="V18" i="2"/>
  <c r="X18" i="2" s="1"/>
  <c r="Q18" i="2"/>
  <c r="S18" i="2" s="1"/>
  <c r="F18" i="2"/>
  <c r="O18" i="2" s="1"/>
  <c r="P18" i="2" s="1"/>
  <c r="R18" i="2" s="1"/>
  <c r="AB18" i="2" s="1"/>
  <c r="V17" i="2"/>
  <c r="X17" i="2" s="1"/>
  <c r="Q17" i="2"/>
  <c r="S17" i="2" s="1"/>
  <c r="F17" i="2"/>
  <c r="O17" i="2" s="1"/>
  <c r="P17" i="2" s="1"/>
  <c r="R17" i="2" s="1"/>
  <c r="V16" i="2"/>
  <c r="X16" i="2" s="1"/>
  <c r="Q16" i="2"/>
  <c r="S16" i="2" s="1"/>
  <c r="F16" i="2"/>
  <c r="O16" i="2" s="1"/>
  <c r="P16" i="2" s="1"/>
  <c r="R16" i="2" s="1"/>
  <c r="V15" i="2"/>
  <c r="X15" i="2" s="1"/>
  <c r="Q15" i="2"/>
  <c r="S15" i="2" s="1"/>
  <c r="F15" i="2"/>
  <c r="O15" i="2" s="1"/>
  <c r="P15" i="2" s="1"/>
  <c r="R15" i="2" s="1"/>
  <c r="AB15" i="2" s="1"/>
  <c r="V14" i="2"/>
  <c r="X14" i="2" s="1"/>
  <c r="Q14" i="2"/>
  <c r="S14" i="2" s="1"/>
  <c r="F14" i="2"/>
  <c r="O14" i="2" s="1"/>
  <c r="P14" i="2" s="1"/>
  <c r="R14" i="2" s="1"/>
  <c r="V13" i="2"/>
  <c r="X13" i="2" s="1"/>
  <c r="Q13" i="2"/>
  <c r="S13" i="2" s="1"/>
  <c r="F13" i="2"/>
  <c r="O13" i="2" s="1"/>
  <c r="P13" i="2" s="1"/>
  <c r="R13" i="2" s="1"/>
  <c r="AB13" i="2" s="1"/>
  <c r="V12" i="2"/>
  <c r="X12" i="2" s="1"/>
  <c r="Q12" i="2"/>
  <c r="S12" i="2" s="1"/>
  <c r="F12" i="2"/>
  <c r="O12" i="2" s="1"/>
  <c r="P12" i="2" s="1"/>
  <c r="R12" i="2" s="1"/>
  <c r="V11" i="2"/>
  <c r="X11" i="2" s="1"/>
  <c r="Q11" i="2"/>
  <c r="S11" i="2" s="1"/>
  <c r="F11" i="2"/>
  <c r="O11" i="2" s="1"/>
  <c r="P11" i="2" s="1"/>
  <c r="R11" i="2" s="1"/>
  <c r="AB11" i="2" s="1"/>
  <c r="V10" i="2"/>
  <c r="X10" i="2" s="1"/>
  <c r="Q10" i="2"/>
  <c r="S10" i="2" s="1"/>
  <c r="F10" i="2"/>
  <c r="O10" i="2" s="1"/>
  <c r="P10" i="2" s="1"/>
  <c r="R10" i="2" s="1"/>
  <c r="AB10" i="2" s="1"/>
  <c r="V9" i="2"/>
  <c r="X9" i="2" s="1"/>
  <c r="Q9" i="2"/>
  <c r="S9" i="2" s="1"/>
  <c r="F9" i="2"/>
  <c r="O9" i="2" s="1"/>
  <c r="P9" i="2" s="1"/>
  <c r="R9" i="2" s="1"/>
  <c r="V8" i="2"/>
  <c r="X8" i="2" s="1"/>
  <c r="Q8" i="2"/>
  <c r="S8" i="2" s="1"/>
  <c r="F8" i="2"/>
  <c r="O8" i="2" s="1"/>
  <c r="P8" i="2" s="1"/>
  <c r="R8" i="2" s="1"/>
  <c r="V7" i="2"/>
  <c r="X7" i="2" s="1"/>
  <c r="Q7" i="2"/>
  <c r="S7" i="2" s="1"/>
  <c r="F7" i="2"/>
  <c r="O7" i="2" s="1"/>
  <c r="P7" i="2" s="1"/>
  <c r="R7" i="2" s="1"/>
  <c r="AB7" i="2" s="1"/>
  <c r="V6" i="2"/>
  <c r="X6" i="2" s="1"/>
  <c r="Q6" i="2"/>
  <c r="S6" i="2" s="1"/>
  <c r="F6" i="2"/>
  <c r="O6" i="2" s="1"/>
  <c r="P6" i="2" s="1"/>
  <c r="R6" i="2" s="1"/>
  <c r="V5" i="2"/>
  <c r="X5" i="2" s="1"/>
  <c r="Q5" i="2"/>
  <c r="S5" i="2" s="1"/>
  <c r="F5" i="2"/>
  <c r="O5" i="2" s="1"/>
  <c r="P5" i="2" s="1"/>
  <c r="R5" i="2" s="1"/>
  <c r="AB5" i="2" s="1"/>
  <c r="V4" i="2"/>
  <c r="X4" i="2" s="1"/>
  <c r="Q4" i="2"/>
  <c r="S4" i="2" s="1"/>
  <c r="F4" i="2"/>
  <c r="O4" i="2" s="1"/>
  <c r="P4" i="2" s="1"/>
  <c r="R4" i="2" s="1"/>
  <c r="V3" i="2"/>
  <c r="X3" i="2" s="1"/>
  <c r="Q3" i="2"/>
  <c r="S3" i="2" s="1"/>
  <c r="F3" i="2"/>
  <c r="O3" i="2" s="1"/>
  <c r="P3" i="2" s="1"/>
  <c r="R3" i="2" s="1"/>
  <c r="AB3" i="2" s="1"/>
  <c r="V2" i="2"/>
  <c r="X2" i="2" s="1"/>
  <c r="Q2" i="2"/>
  <c r="S2" i="2" s="1"/>
  <c r="F2" i="2"/>
  <c r="O2" i="2" s="1"/>
  <c r="P2" i="2" s="1"/>
  <c r="R2" i="2" s="1"/>
  <c r="AB2" i="2" s="1"/>
  <c r="AK67" i="1"/>
  <c r="AJ67" i="1"/>
  <c r="AP67" i="1" s="1"/>
  <c r="AI67" i="1"/>
  <c r="AO67" i="1" s="1"/>
  <c r="AH67" i="1"/>
  <c r="AB67" i="1"/>
  <c r="W67" i="1"/>
  <c r="U67" i="1"/>
  <c r="AD67" i="1" s="1"/>
  <c r="T67" i="1"/>
  <c r="AM67" i="1" s="1"/>
  <c r="S67" i="1"/>
  <c r="AM66" i="1"/>
  <c r="AL66" i="1"/>
  <c r="AK66" i="1"/>
  <c r="AJ66" i="1"/>
  <c r="AI66" i="1"/>
  <c r="AO66" i="1" s="1"/>
  <c r="AH66" i="1"/>
  <c r="AD66" i="1"/>
  <c r="AF66" i="1" s="1"/>
  <c r="AB66" i="1"/>
  <c r="AC66" i="1" s="1"/>
  <c r="W66" i="1"/>
  <c r="AE66" i="1" s="1"/>
  <c r="T66" i="1"/>
  <c r="S66" i="1"/>
  <c r="U66" i="1" s="1"/>
  <c r="AP65" i="1"/>
  <c r="AO65" i="1"/>
  <c r="AM65" i="1"/>
  <c r="AL65" i="1"/>
  <c r="AJ65" i="1"/>
  <c r="AI65" i="1"/>
  <c r="AH65" i="1"/>
  <c r="AE65" i="1"/>
  <c r="AD65" i="1"/>
  <c r="AF65" i="1" s="1"/>
  <c r="AC65" i="1"/>
  <c r="AB65" i="1"/>
  <c r="W65" i="1"/>
  <c r="T65" i="1"/>
  <c r="AK65" i="1" s="1"/>
  <c r="S65" i="1"/>
  <c r="U65" i="1" s="1"/>
  <c r="AI64" i="1"/>
  <c r="AH64" i="1"/>
  <c r="AE64" i="1"/>
  <c r="AC64" i="1"/>
  <c r="AB64" i="1"/>
  <c r="W64" i="1"/>
  <c r="T64" i="1"/>
  <c r="S64" i="1"/>
  <c r="U64" i="1" s="1"/>
  <c r="AD64" i="1" s="1"/>
  <c r="AF64" i="1" s="1"/>
  <c r="AK63" i="1"/>
  <c r="AJ63" i="1"/>
  <c r="AP63" i="1" s="1"/>
  <c r="AI63" i="1"/>
  <c r="AO63" i="1" s="1"/>
  <c r="AH63" i="1"/>
  <c r="AB63" i="1"/>
  <c r="W63" i="1"/>
  <c r="U63" i="1"/>
  <c r="AD63" i="1" s="1"/>
  <c r="T63" i="1"/>
  <c r="AM63" i="1" s="1"/>
  <c r="S63" i="1"/>
  <c r="AI62" i="1"/>
  <c r="AH62" i="1"/>
  <c r="AB62" i="1"/>
  <c r="W62" i="1"/>
  <c r="U62" i="1"/>
  <c r="AD62" i="1" s="1"/>
  <c r="T62" i="1"/>
  <c r="AM62" i="1" s="1"/>
  <c r="AI61" i="1"/>
  <c r="AH61" i="1"/>
  <c r="AF61" i="1"/>
  <c r="AE61" i="1"/>
  <c r="AD61" i="1"/>
  <c r="AB61" i="1"/>
  <c r="W61" i="1"/>
  <c r="AC61" i="1" s="1"/>
  <c r="U61" i="1"/>
  <c r="T61" i="1"/>
  <c r="AI60" i="1"/>
  <c r="AO60" i="1" s="1"/>
  <c r="AH60" i="1"/>
  <c r="AF60" i="1"/>
  <c r="AE60" i="1"/>
  <c r="AC60" i="1"/>
  <c r="AB60" i="1"/>
  <c r="W60" i="1"/>
  <c r="U60" i="1"/>
  <c r="AD60" i="1" s="1"/>
  <c r="T60" i="1"/>
  <c r="AO59" i="1"/>
  <c r="AI59" i="1"/>
  <c r="AH59" i="1"/>
  <c r="AC59" i="1"/>
  <c r="AB59" i="1"/>
  <c r="AF59" i="1" s="1"/>
  <c r="W59" i="1"/>
  <c r="T59" i="1"/>
  <c r="AM59" i="1" s="1"/>
  <c r="S59" i="1"/>
  <c r="U59" i="1" s="1"/>
  <c r="F59" i="1"/>
  <c r="AO58" i="1"/>
  <c r="AM58" i="1"/>
  <c r="AI58" i="1"/>
  <c r="AH58" i="1"/>
  <c r="AB58" i="1"/>
  <c r="W58" i="1"/>
  <c r="AC58" i="1" s="1"/>
  <c r="U58" i="1"/>
  <c r="T58" i="1"/>
  <c r="AL58" i="1" s="1"/>
  <c r="AQ58" i="1" s="1"/>
  <c r="S58" i="1"/>
  <c r="AI57" i="1"/>
  <c r="AH57" i="1"/>
  <c r="AF57" i="1"/>
  <c r="AB57" i="1"/>
  <c r="W57" i="1"/>
  <c r="AC57" i="1" s="1"/>
  <c r="T57" i="1"/>
  <c r="AM57" i="1" s="1"/>
  <c r="S57" i="1"/>
  <c r="U57" i="1" s="1"/>
  <c r="AO56" i="1"/>
  <c r="AI56" i="1"/>
  <c r="AH56" i="1"/>
  <c r="AB56" i="1"/>
  <c r="AC56" i="1" s="1"/>
  <c r="W56" i="1"/>
  <c r="T56" i="1"/>
  <c r="AM56" i="1" s="1"/>
  <c r="S56" i="1"/>
  <c r="U56" i="1" s="1"/>
  <c r="AL55" i="1"/>
  <c r="AI55" i="1"/>
  <c r="AO55" i="1" s="1"/>
  <c r="AH55" i="1"/>
  <c r="AB55" i="1"/>
  <c r="W55" i="1"/>
  <c r="U55" i="1"/>
  <c r="T55" i="1"/>
  <c r="AM55" i="1" s="1"/>
  <c r="S55" i="1"/>
  <c r="AM54" i="1"/>
  <c r="AI54" i="1"/>
  <c r="AH54" i="1"/>
  <c r="AF54" i="1"/>
  <c r="AC54" i="1"/>
  <c r="AB54" i="1"/>
  <c r="W54" i="1"/>
  <c r="T54" i="1"/>
  <c r="AL54" i="1" s="1"/>
  <c r="AQ54" i="1" s="1"/>
  <c r="S54" i="1"/>
  <c r="U54" i="1" s="1"/>
  <c r="AO53" i="1"/>
  <c r="AM53" i="1"/>
  <c r="AI53" i="1"/>
  <c r="AH53" i="1"/>
  <c r="AB53" i="1"/>
  <c r="W53" i="1"/>
  <c r="AC53" i="1" s="1"/>
  <c r="U53" i="1"/>
  <c r="T53" i="1"/>
  <c r="AL53" i="1" s="1"/>
  <c r="AQ53" i="1" s="1"/>
  <c r="S53" i="1"/>
  <c r="AI52" i="1"/>
  <c r="AO52" i="1" s="1"/>
  <c r="AH52" i="1"/>
  <c r="AC52" i="1"/>
  <c r="AB52" i="1"/>
  <c r="AF52" i="1" s="1"/>
  <c r="W52" i="1"/>
  <c r="T52" i="1"/>
  <c r="AM52" i="1" s="1"/>
  <c r="S52" i="1"/>
  <c r="U52" i="1" s="1"/>
  <c r="AJ51" i="1"/>
  <c r="AI51" i="1"/>
  <c r="AO51" i="1" s="1"/>
  <c r="AH51" i="1"/>
  <c r="AB51" i="1"/>
  <c r="W51" i="1"/>
  <c r="AC51" i="1" s="1"/>
  <c r="U51" i="1"/>
  <c r="T51" i="1"/>
  <c r="AP50" i="1"/>
  <c r="AL50" i="1"/>
  <c r="AQ50" i="1" s="1"/>
  <c r="AK50" i="1"/>
  <c r="AJ50" i="1"/>
  <c r="AI50" i="1"/>
  <c r="AO50" i="1" s="1"/>
  <c r="AH50" i="1"/>
  <c r="AB50" i="1"/>
  <c r="W50" i="1"/>
  <c r="AE50" i="1" s="1"/>
  <c r="U50" i="1"/>
  <c r="T50" i="1"/>
  <c r="AM50" i="1" s="1"/>
  <c r="AK49" i="1"/>
  <c r="AJ49" i="1"/>
  <c r="AP49" i="1" s="1"/>
  <c r="AI49" i="1"/>
  <c r="AO49" i="1" s="1"/>
  <c r="AH49" i="1"/>
  <c r="AB49" i="1"/>
  <c r="AC49" i="1" s="1"/>
  <c r="W49" i="1"/>
  <c r="AE49" i="1" s="1"/>
  <c r="T49" i="1"/>
  <c r="AM49" i="1" s="1"/>
  <c r="S49" i="1"/>
  <c r="U49" i="1" s="1"/>
  <c r="AD49" i="1" s="1"/>
  <c r="AF49" i="1" s="1"/>
  <c r="AP48" i="1"/>
  <c r="AO48" i="1"/>
  <c r="AM48" i="1"/>
  <c r="AL48" i="1"/>
  <c r="AJ48" i="1"/>
  <c r="AI48" i="1"/>
  <c r="AH48" i="1"/>
  <c r="AE48" i="1"/>
  <c r="AB48" i="1"/>
  <c r="W48" i="1"/>
  <c r="AC48" i="1" s="1"/>
  <c r="T48" i="1"/>
  <c r="AK48" i="1" s="1"/>
  <c r="S48" i="1"/>
  <c r="U48" i="1" s="1"/>
  <c r="AD48" i="1" s="1"/>
  <c r="AF48" i="1" s="1"/>
  <c r="AL47" i="1"/>
  <c r="AI47" i="1"/>
  <c r="AO47" i="1" s="1"/>
  <c r="AH47" i="1"/>
  <c r="AE47" i="1"/>
  <c r="AC47" i="1"/>
  <c r="AB47" i="1"/>
  <c r="W47" i="1"/>
  <c r="T47" i="1"/>
  <c r="S47" i="1"/>
  <c r="U47" i="1" s="1"/>
  <c r="AD47" i="1" s="1"/>
  <c r="AF47" i="1" s="1"/>
  <c r="AO46" i="1"/>
  <c r="AJ46" i="1"/>
  <c r="AI46" i="1"/>
  <c r="AH46" i="1"/>
  <c r="AE46" i="1"/>
  <c r="AB46" i="1"/>
  <c r="W46" i="1"/>
  <c r="U46" i="1"/>
  <c r="AD46" i="1" s="1"/>
  <c r="AF46" i="1" s="1"/>
  <c r="T46" i="1"/>
  <c r="S46" i="1"/>
  <c r="AI45" i="1"/>
  <c r="AH45" i="1"/>
  <c r="AD45" i="1"/>
  <c r="AF45" i="1" s="1"/>
  <c r="AB45" i="1"/>
  <c r="W45" i="1"/>
  <c r="AE45" i="1" s="1"/>
  <c r="T45" i="1"/>
  <c r="AM45" i="1" s="1"/>
  <c r="S45" i="1"/>
  <c r="U45" i="1" s="1"/>
  <c r="AO44" i="1"/>
  <c r="AL44" i="1"/>
  <c r="AI44" i="1"/>
  <c r="AH44" i="1"/>
  <c r="AF44" i="1"/>
  <c r="AB44" i="1"/>
  <c r="W44" i="1"/>
  <c r="AC44" i="1" s="1"/>
  <c r="U44" i="1"/>
  <c r="T44" i="1"/>
  <c r="AM44" i="1" s="1"/>
  <c r="AQ43" i="1"/>
  <c r="AM43" i="1"/>
  <c r="AI43" i="1"/>
  <c r="AO43" i="1" s="1"/>
  <c r="AH43" i="1"/>
  <c r="AB43" i="1"/>
  <c r="AF43" i="1" s="1"/>
  <c r="W43" i="1"/>
  <c r="U43" i="1"/>
  <c r="T43" i="1"/>
  <c r="AL43" i="1" s="1"/>
  <c r="AM42" i="1"/>
  <c r="AL42" i="1"/>
  <c r="AJ42" i="1"/>
  <c r="AP42" i="1" s="1"/>
  <c r="AI42" i="1"/>
  <c r="AO42" i="1" s="1"/>
  <c r="AH42" i="1"/>
  <c r="AB42" i="1"/>
  <c r="W42" i="1"/>
  <c r="AE42" i="1" s="1"/>
  <c r="U42" i="1"/>
  <c r="AD42" i="1" s="1"/>
  <c r="T42" i="1"/>
  <c r="AK42" i="1" s="1"/>
  <c r="S42" i="1"/>
  <c r="AI41" i="1"/>
  <c r="AO41" i="1" s="1"/>
  <c r="AH41" i="1"/>
  <c r="AE41" i="1"/>
  <c r="AB41" i="1"/>
  <c r="AC41" i="1" s="1"/>
  <c r="W41" i="1"/>
  <c r="T41" i="1"/>
  <c r="AL41" i="1" s="1"/>
  <c r="S41" i="1"/>
  <c r="U41" i="1" s="1"/>
  <c r="AD41" i="1" s="1"/>
  <c r="AF41" i="1" s="1"/>
  <c r="AM40" i="1"/>
  <c r="AK40" i="1"/>
  <c r="AI40" i="1"/>
  <c r="AO40" i="1" s="1"/>
  <c r="AH40" i="1"/>
  <c r="AE40" i="1"/>
  <c r="AB40" i="1"/>
  <c r="W40" i="1"/>
  <c r="U40" i="1"/>
  <c r="AD40" i="1" s="1"/>
  <c r="AF40" i="1" s="1"/>
  <c r="T40" i="1"/>
  <c r="AL40" i="1" s="1"/>
  <c r="AQ40" i="1" s="1"/>
  <c r="S40" i="1"/>
  <c r="AI39" i="1"/>
  <c r="AH39" i="1"/>
  <c r="AD39" i="1"/>
  <c r="AF39" i="1" s="1"/>
  <c r="AB39" i="1"/>
  <c r="W39" i="1"/>
  <c r="AE39" i="1" s="1"/>
  <c r="T39" i="1"/>
  <c r="AM39" i="1" s="1"/>
  <c r="S39" i="1"/>
  <c r="U39" i="1" s="1"/>
  <c r="AP38" i="1"/>
  <c r="AO38" i="1"/>
  <c r="AM38" i="1"/>
  <c r="AL38" i="1"/>
  <c r="AJ38" i="1"/>
  <c r="AI38" i="1"/>
  <c r="AH38" i="1"/>
  <c r="AE38" i="1"/>
  <c r="AD38" i="1"/>
  <c r="AF38" i="1" s="1"/>
  <c r="AC38" i="1"/>
  <c r="AB38" i="1"/>
  <c r="W38" i="1"/>
  <c r="U38" i="1"/>
  <c r="T38" i="1"/>
  <c r="AK38" i="1" s="1"/>
  <c r="S38" i="1"/>
  <c r="AO37" i="1"/>
  <c r="AK37" i="1"/>
  <c r="AI37" i="1"/>
  <c r="AH37" i="1"/>
  <c r="AE37" i="1"/>
  <c r="AB37" i="1"/>
  <c r="AC37" i="1" s="1"/>
  <c r="W37" i="1"/>
  <c r="T37" i="1"/>
  <c r="S37" i="1"/>
  <c r="U37" i="1" s="1"/>
  <c r="AD37" i="1" s="1"/>
  <c r="AF37" i="1" s="1"/>
  <c r="AO36" i="1"/>
  <c r="AM36" i="1"/>
  <c r="AQ36" i="1" s="1"/>
  <c r="AK36" i="1"/>
  <c r="AI36" i="1"/>
  <c r="AH36" i="1"/>
  <c r="AB36" i="1"/>
  <c r="W36" i="1"/>
  <c r="AC36" i="1" s="1"/>
  <c r="U36" i="1"/>
  <c r="AD36" i="1" s="1"/>
  <c r="T36" i="1"/>
  <c r="AL36" i="1" s="1"/>
  <c r="S36" i="1"/>
  <c r="AI35" i="1"/>
  <c r="AH35" i="1"/>
  <c r="AB35" i="1"/>
  <c r="W35" i="1"/>
  <c r="AE35" i="1" s="1"/>
  <c r="T35" i="1"/>
  <c r="AK35" i="1" s="1"/>
  <c r="S35" i="1"/>
  <c r="U35" i="1" s="1"/>
  <c r="AM34" i="1"/>
  <c r="AL34" i="1"/>
  <c r="AJ34" i="1"/>
  <c r="AP34" i="1" s="1"/>
  <c r="AI34" i="1"/>
  <c r="AO34" i="1" s="1"/>
  <c r="AH34" i="1"/>
  <c r="AB34" i="1"/>
  <c r="W34" i="1"/>
  <c r="AE34" i="1" s="1"/>
  <c r="U34" i="1"/>
  <c r="AD34" i="1" s="1"/>
  <c r="T34" i="1"/>
  <c r="AK34" i="1" s="1"/>
  <c r="S34" i="1"/>
  <c r="AI33" i="1"/>
  <c r="AO33" i="1" s="1"/>
  <c r="AH33" i="1"/>
  <c r="AE33" i="1"/>
  <c r="AB33" i="1"/>
  <c r="AC33" i="1" s="1"/>
  <c r="W33" i="1"/>
  <c r="T33" i="1"/>
  <c r="AL33" i="1" s="1"/>
  <c r="S33" i="1"/>
  <c r="U33" i="1" s="1"/>
  <c r="AD33" i="1" s="1"/>
  <c r="AF33" i="1" s="1"/>
  <c r="AM32" i="1"/>
  <c r="AK32" i="1"/>
  <c r="AI32" i="1"/>
  <c r="AO32" i="1" s="1"/>
  <c r="AH32" i="1"/>
  <c r="AE32" i="1"/>
  <c r="AB32" i="1"/>
  <c r="W32" i="1"/>
  <c r="U32" i="1"/>
  <c r="AD32" i="1" s="1"/>
  <c r="AF32" i="1" s="1"/>
  <c r="T32" i="1"/>
  <c r="AL32" i="1" s="1"/>
  <c r="AQ32" i="1" s="1"/>
  <c r="S32" i="1"/>
  <c r="AI31" i="1"/>
  <c r="AH31" i="1"/>
  <c r="AD31" i="1"/>
  <c r="AF31" i="1" s="1"/>
  <c r="AB31" i="1"/>
  <c r="W31" i="1"/>
  <c r="AE31" i="1" s="1"/>
  <c r="T31" i="1"/>
  <c r="AM31" i="1" s="1"/>
  <c r="S31" i="1"/>
  <c r="U31" i="1" s="1"/>
  <c r="AP30" i="1"/>
  <c r="AO30" i="1"/>
  <c r="AM30" i="1"/>
  <c r="AL30" i="1"/>
  <c r="AK30" i="1"/>
  <c r="AJ30" i="1"/>
  <c r="AI30" i="1"/>
  <c r="AH30" i="1"/>
  <c r="AE30" i="1"/>
  <c r="AB30" i="1"/>
  <c r="W30" i="1"/>
  <c r="AC30" i="1" s="1"/>
  <c r="T30" i="1"/>
  <c r="S30" i="1"/>
  <c r="U30" i="1" s="1"/>
  <c r="AD30" i="1" s="1"/>
  <c r="AF30" i="1" s="1"/>
  <c r="AI29" i="1"/>
  <c r="AO29" i="1" s="1"/>
  <c r="AH29" i="1"/>
  <c r="AE29" i="1"/>
  <c r="AF29" i="1" s="1"/>
  <c r="AC29" i="1"/>
  <c r="AB29" i="1"/>
  <c r="W29" i="1"/>
  <c r="U29" i="1"/>
  <c r="AD29" i="1" s="1"/>
  <c r="T29" i="1"/>
  <c r="S29" i="1"/>
  <c r="AO28" i="1"/>
  <c r="AM28" i="1"/>
  <c r="AQ28" i="1" s="1"/>
  <c r="AI28" i="1"/>
  <c r="AH28" i="1"/>
  <c r="AB28" i="1"/>
  <c r="W28" i="1"/>
  <c r="AC28" i="1" s="1"/>
  <c r="U28" i="1"/>
  <c r="T28" i="1"/>
  <c r="AL28" i="1" s="1"/>
  <c r="S28" i="1"/>
  <c r="AM27" i="1"/>
  <c r="AL27" i="1"/>
  <c r="AQ27" i="1" s="1"/>
  <c r="AK27" i="1"/>
  <c r="AI27" i="1"/>
  <c r="AO27" i="1" s="1"/>
  <c r="AH27" i="1"/>
  <c r="AB27" i="1"/>
  <c r="W27" i="1"/>
  <c r="AE27" i="1" s="1"/>
  <c r="T27" i="1"/>
  <c r="AJ27" i="1" s="1"/>
  <c r="AP27" i="1" s="1"/>
  <c r="S27" i="1"/>
  <c r="U27" i="1" s="1"/>
  <c r="AD27" i="1" s="1"/>
  <c r="AF27" i="1" s="1"/>
  <c r="AO26" i="1"/>
  <c r="AM26" i="1"/>
  <c r="AL26" i="1"/>
  <c r="AQ26" i="1" s="1"/>
  <c r="AK26" i="1"/>
  <c r="AJ26" i="1"/>
  <c r="AP26" i="1" s="1"/>
  <c r="AI26" i="1"/>
  <c r="AH26" i="1"/>
  <c r="AB26" i="1"/>
  <c r="W26" i="1"/>
  <c r="AE26" i="1" s="1"/>
  <c r="T26" i="1"/>
  <c r="S26" i="1"/>
  <c r="U26" i="1" s="1"/>
  <c r="AD26" i="1" s="1"/>
  <c r="AF26" i="1" s="1"/>
  <c r="AI25" i="1"/>
  <c r="AO25" i="1" s="1"/>
  <c r="AH25" i="1"/>
  <c r="AB25" i="1"/>
  <c r="W25" i="1"/>
  <c r="AC25" i="1" s="1"/>
  <c r="I25" i="1"/>
  <c r="T25" i="1" s="1"/>
  <c r="AL25" i="1" s="1"/>
  <c r="AP24" i="1"/>
  <c r="AO24" i="1"/>
  <c r="AM24" i="1"/>
  <c r="AL24" i="1"/>
  <c r="AQ24" i="1" s="1"/>
  <c r="AJ24" i="1"/>
  <c r="AI24" i="1"/>
  <c r="AH24" i="1"/>
  <c r="AE24" i="1"/>
  <c r="AB24" i="1"/>
  <c r="W24" i="1"/>
  <c r="AC24" i="1" s="1"/>
  <c r="T24" i="1"/>
  <c r="AK24" i="1" s="1"/>
  <c r="S24" i="1"/>
  <c r="U24" i="1" s="1"/>
  <c r="AD24" i="1" s="1"/>
  <c r="AF24" i="1" s="1"/>
  <c r="AI23" i="1"/>
  <c r="AO23" i="1" s="1"/>
  <c r="AH23" i="1"/>
  <c r="AE23" i="1"/>
  <c r="AF23" i="1" s="1"/>
  <c r="AC23" i="1"/>
  <c r="AB23" i="1"/>
  <c r="W23" i="1"/>
  <c r="U23" i="1"/>
  <c r="AD23" i="1" s="1"/>
  <c r="T23" i="1"/>
  <c r="AK23" i="1" s="1"/>
  <c r="S23" i="1"/>
  <c r="AO22" i="1"/>
  <c r="AM22" i="1"/>
  <c r="AQ22" i="1" s="1"/>
  <c r="AI22" i="1"/>
  <c r="AH22" i="1"/>
  <c r="AB22" i="1"/>
  <c r="W22" i="1"/>
  <c r="AC22" i="1" s="1"/>
  <c r="U22" i="1"/>
  <c r="T22" i="1"/>
  <c r="AL22" i="1" s="1"/>
  <c r="S22" i="1"/>
  <c r="AM21" i="1"/>
  <c r="AL21" i="1"/>
  <c r="AQ21" i="1" s="1"/>
  <c r="AK21" i="1"/>
  <c r="AI21" i="1"/>
  <c r="AO21" i="1" s="1"/>
  <c r="AH21" i="1"/>
  <c r="AB21" i="1"/>
  <c r="W21" i="1"/>
  <c r="AE21" i="1" s="1"/>
  <c r="T21" i="1"/>
  <c r="AJ21" i="1" s="1"/>
  <c r="AP21" i="1" s="1"/>
  <c r="S21" i="1"/>
  <c r="U21" i="1" s="1"/>
  <c r="AD21" i="1" s="1"/>
  <c r="AF21" i="1" s="1"/>
  <c r="AM20" i="1"/>
  <c r="AL20" i="1"/>
  <c r="AQ20" i="1" s="1"/>
  <c r="AJ20" i="1"/>
  <c r="AP20" i="1" s="1"/>
  <c r="AI20" i="1"/>
  <c r="AO20" i="1" s="1"/>
  <c r="AH20" i="1"/>
  <c r="AB20" i="1"/>
  <c r="W20" i="1"/>
  <c r="AE20" i="1" s="1"/>
  <c r="U20" i="1"/>
  <c r="AD20" i="1" s="1"/>
  <c r="AF20" i="1" s="1"/>
  <c r="T20" i="1"/>
  <c r="AK20" i="1" s="1"/>
  <c r="S20" i="1"/>
  <c r="AI19" i="1"/>
  <c r="AO19" i="1" s="1"/>
  <c r="AH19" i="1"/>
  <c r="AE19" i="1"/>
  <c r="AC19" i="1"/>
  <c r="AB19" i="1"/>
  <c r="W19" i="1"/>
  <c r="U19" i="1"/>
  <c r="AD19" i="1" s="1"/>
  <c r="AF19" i="1" s="1"/>
  <c r="T19" i="1"/>
  <c r="AL19" i="1" s="1"/>
  <c r="S19" i="1"/>
  <c r="AI18" i="1"/>
  <c r="AO18" i="1" s="1"/>
  <c r="AH18" i="1"/>
  <c r="AB18" i="1"/>
  <c r="W18" i="1"/>
  <c r="AC18" i="1" s="1"/>
  <c r="U18" i="1"/>
  <c r="T18" i="1"/>
  <c r="AL18" i="1" s="1"/>
  <c r="S18" i="1"/>
  <c r="AQ17" i="1"/>
  <c r="AM17" i="1"/>
  <c r="AL17" i="1"/>
  <c r="AK17" i="1"/>
  <c r="AI17" i="1"/>
  <c r="AH17" i="1"/>
  <c r="AB17" i="1"/>
  <c r="W17" i="1"/>
  <c r="AE17" i="1" s="1"/>
  <c r="T17" i="1"/>
  <c r="AJ17" i="1" s="1"/>
  <c r="AP17" i="1" s="1"/>
  <c r="S17" i="1"/>
  <c r="U17" i="1" s="1"/>
  <c r="AD17" i="1" s="1"/>
  <c r="AF17" i="1" s="1"/>
  <c r="AP16" i="1"/>
  <c r="AO16" i="1"/>
  <c r="AM16" i="1"/>
  <c r="AL16" i="1"/>
  <c r="AQ16" i="1" s="1"/>
  <c r="AJ16" i="1"/>
  <c r="AI16" i="1"/>
  <c r="AH16" i="1"/>
  <c r="AE16" i="1"/>
  <c r="AB16" i="1"/>
  <c r="W16" i="1"/>
  <c r="AC16" i="1" s="1"/>
  <c r="T16" i="1"/>
  <c r="AK16" i="1" s="1"/>
  <c r="S16" i="1"/>
  <c r="U16" i="1" s="1"/>
  <c r="AD16" i="1" s="1"/>
  <c r="AF16" i="1" s="1"/>
  <c r="AI15" i="1"/>
  <c r="AO15" i="1" s="1"/>
  <c r="AH15" i="1"/>
  <c r="AE15" i="1"/>
  <c r="AF15" i="1" s="1"/>
  <c r="AC15" i="1"/>
  <c r="AB15" i="1"/>
  <c r="W15" i="1"/>
  <c r="U15" i="1"/>
  <c r="AD15" i="1" s="1"/>
  <c r="T15" i="1"/>
  <c r="AL15" i="1" s="1"/>
  <c r="S15" i="1"/>
  <c r="AO14" i="1"/>
  <c r="AM14" i="1"/>
  <c r="AQ14" i="1" s="1"/>
  <c r="AI14" i="1"/>
  <c r="AH14" i="1"/>
  <c r="AB14" i="1"/>
  <c r="W14" i="1"/>
  <c r="AC14" i="1" s="1"/>
  <c r="U14" i="1"/>
  <c r="T14" i="1"/>
  <c r="AL14" i="1" s="1"/>
  <c r="S14" i="1"/>
  <c r="AM13" i="1"/>
  <c r="AL13" i="1"/>
  <c r="AQ13" i="1" s="1"/>
  <c r="AK13" i="1"/>
  <c r="AI13" i="1"/>
  <c r="AO13" i="1" s="1"/>
  <c r="AH13" i="1"/>
  <c r="AB13" i="1"/>
  <c r="W13" i="1"/>
  <c r="AE13" i="1" s="1"/>
  <c r="T13" i="1"/>
  <c r="AJ13" i="1" s="1"/>
  <c r="AP13" i="1" s="1"/>
  <c r="S13" i="1"/>
  <c r="U13" i="1" s="1"/>
  <c r="AD13" i="1" s="1"/>
  <c r="AF13" i="1" s="1"/>
  <c r="AM12" i="1"/>
  <c r="AL12" i="1"/>
  <c r="AQ12" i="1" s="1"/>
  <c r="AJ12" i="1"/>
  <c r="AP12" i="1" s="1"/>
  <c r="AI12" i="1"/>
  <c r="AO12" i="1" s="1"/>
  <c r="AH12" i="1"/>
  <c r="AB12" i="1"/>
  <c r="W12" i="1"/>
  <c r="AE12" i="1" s="1"/>
  <c r="U12" i="1"/>
  <c r="AD12" i="1" s="1"/>
  <c r="AF12" i="1" s="1"/>
  <c r="T12" i="1"/>
  <c r="AK12" i="1" s="1"/>
  <c r="S12" i="1"/>
  <c r="AI11" i="1"/>
  <c r="AO11" i="1" s="1"/>
  <c r="AH11" i="1"/>
  <c r="AE11" i="1"/>
  <c r="AC11" i="1"/>
  <c r="AB11" i="1"/>
  <c r="W11" i="1"/>
  <c r="U11" i="1"/>
  <c r="AD11" i="1" s="1"/>
  <c r="AF11" i="1" s="1"/>
  <c r="T11" i="1"/>
  <c r="AL11" i="1" s="1"/>
  <c r="S11" i="1"/>
  <c r="AI10" i="1"/>
  <c r="AO10" i="1" s="1"/>
  <c r="AH10" i="1"/>
  <c r="AB10" i="1"/>
  <c r="W10" i="1"/>
  <c r="AC10" i="1" s="1"/>
  <c r="U10" i="1"/>
  <c r="T10" i="1"/>
  <c r="AL10" i="1" s="1"/>
  <c r="S10" i="1"/>
  <c r="AQ9" i="1"/>
  <c r="AM9" i="1"/>
  <c r="AL9" i="1"/>
  <c r="AK9" i="1"/>
  <c r="AI9" i="1"/>
  <c r="AH9" i="1"/>
  <c r="AB9" i="1"/>
  <c r="W9" i="1"/>
  <c r="AE9" i="1" s="1"/>
  <c r="T9" i="1"/>
  <c r="AJ9" i="1" s="1"/>
  <c r="AP9" i="1" s="1"/>
  <c r="S9" i="1"/>
  <c r="U9" i="1" s="1"/>
  <c r="AD9" i="1" s="1"/>
  <c r="AF9" i="1" s="1"/>
  <c r="AP8" i="1"/>
  <c r="AO8" i="1"/>
  <c r="AM8" i="1"/>
  <c r="AL8" i="1"/>
  <c r="AQ8" i="1" s="1"/>
  <c r="AJ8" i="1"/>
  <c r="AI8" i="1"/>
  <c r="AH8" i="1"/>
  <c r="AE8" i="1"/>
  <c r="AB8" i="1"/>
  <c r="W8" i="1"/>
  <c r="AC8" i="1" s="1"/>
  <c r="T8" i="1"/>
  <c r="AK8" i="1" s="1"/>
  <c r="S8" i="1"/>
  <c r="U8" i="1" s="1"/>
  <c r="AD8" i="1" s="1"/>
  <c r="AF8" i="1" s="1"/>
  <c r="AI7" i="1"/>
  <c r="AO7" i="1" s="1"/>
  <c r="AH7" i="1"/>
  <c r="AE7" i="1"/>
  <c r="AF7" i="1" s="1"/>
  <c r="AC7" i="1"/>
  <c r="AB7" i="1"/>
  <c r="W7" i="1"/>
  <c r="U7" i="1"/>
  <c r="AD7" i="1" s="1"/>
  <c r="T7" i="1"/>
  <c r="S7" i="1"/>
  <c r="AO6" i="1"/>
  <c r="AM6" i="1"/>
  <c r="AQ6" i="1" s="1"/>
  <c r="AI6" i="1"/>
  <c r="AH6" i="1"/>
  <c r="AE6" i="1"/>
  <c r="AD6" i="1"/>
  <c r="AF6" i="1" s="1"/>
  <c r="AC6" i="1"/>
  <c r="AB6" i="1"/>
  <c r="W6" i="1"/>
  <c r="U6" i="1"/>
  <c r="T6" i="1"/>
  <c r="AL6" i="1" s="1"/>
  <c r="S6" i="1"/>
  <c r="AO5" i="1"/>
  <c r="AI5" i="1"/>
  <c r="AH5" i="1"/>
  <c r="AE5" i="1"/>
  <c r="AB5" i="1"/>
  <c r="W5" i="1"/>
  <c r="AC5" i="1" s="1"/>
  <c r="T5" i="1"/>
  <c r="AM5" i="1" s="1"/>
  <c r="S5" i="1"/>
  <c r="U5" i="1" s="1"/>
  <c r="AD5" i="1" s="1"/>
  <c r="AF5" i="1" s="1"/>
  <c r="AI4" i="1"/>
  <c r="AO4" i="1" s="1"/>
  <c r="AH4" i="1"/>
  <c r="AB4" i="1"/>
  <c r="W4" i="1"/>
  <c r="AE4" i="1" s="1"/>
  <c r="U4" i="1"/>
  <c r="AD4" i="1" s="1"/>
  <c r="T4" i="1"/>
  <c r="AM4" i="1" s="1"/>
  <c r="S4" i="1"/>
  <c r="AM3" i="1"/>
  <c r="AI3" i="1"/>
  <c r="AO3" i="1" s="1"/>
  <c r="AH3" i="1"/>
  <c r="AF3" i="1"/>
  <c r="AB3" i="1"/>
  <c r="W3" i="1"/>
  <c r="AC3" i="1" s="1"/>
  <c r="T3" i="1"/>
  <c r="AL3" i="1" s="1"/>
  <c r="AQ3" i="1" s="1"/>
  <c r="S3" i="1"/>
  <c r="U3" i="1" s="1"/>
  <c r="AO2" i="1"/>
  <c r="AI2" i="1"/>
  <c r="AH2" i="1"/>
  <c r="AB2" i="1"/>
  <c r="AF2" i="1" s="1"/>
  <c r="W2" i="1"/>
  <c r="AC2" i="1" s="1"/>
  <c r="T2" i="1"/>
  <c r="AM2" i="1" s="1"/>
  <c r="S2" i="1"/>
  <c r="U2" i="1" s="1"/>
  <c r="AB4" i="2" l="1"/>
  <c r="AB12" i="2"/>
  <c r="AB20" i="2"/>
  <c r="AB6" i="2"/>
  <c r="AB14" i="2"/>
  <c r="AB22" i="2"/>
  <c r="AB8" i="2"/>
  <c r="AB16" i="2"/>
  <c r="AB9" i="2"/>
  <c r="AB17" i="2"/>
  <c r="AQ33" i="1"/>
  <c r="AF34" i="1"/>
  <c r="AF4" i="1"/>
  <c r="AQ11" i="1"/>
  <c r="AQ41" i="1"/>
  <c r="AF42" i="1"/>
  <c r="AJ35" i="1"/>
  <c r="AP35" i="1" s="1"/>
  <c r="AO64" i="1"/>
  <c r="AJ4" i="1"/>
  <c r="AP4" i="1" s="1"/>
  <c r="AJ10" i="1"/>
  <c r="AP10" i="1" s="1"/>
  <c r="AC13" i="1"/>
  <c r="AC21" i="1"/>
  <c r="AM25" i="1"/>
  <c r="AQ25" i="1" s="1"/>
  <c r="AC26" i="1"/>
  <c r="AC27" i="1"/>
  <c r="AL35" i="1"/>
  <c r="AK41" i="1"/>
  <c r="AO45" i="1"/>
  <c r="AC50" i="1"/>
  <c r="AM51" i="1"/>
  <c r="AL51" i="1"/>
  <c r="AK51" i="1"/>
  <c r="AQ55" i="1"/>
  <c r="AF56" i="1"/>
  <c r="AF62" i="1"/>
  <c r="AE62" i="1"/>
  <c r="AC62" i="1"/>
  <c r="AE63" i="1"/>
  <c r="AF63" i="1" s="1"/>
  <c r="AC63" i="1"/>
  <c r="AE67" i="1"/>
  <c r="AC67" i="1"/>
  <c r="AO9" i="1"/>
  <c r="AD14" i="1"/>
  <c r="AO17" i="1"/>
  <c r="AJ18" i="1"/>
  <c r="AD22" i="1"/>
  <c r="AF22" i="1" s="1"/>
  <c r="AD28" i="1"/>
  <c r="AK33" i="1"/>
  <c r="AK4" i="1"/>
  <c r="AK10" i="1"/>
  <c r="AC12" i="1"/>
  <c r="AE14" i="1"/>
  <c r="AK18" i="1"/>
  <c r="AC20" i="1"/>
  <c r="AE22" i="1"/>
  <c r="S25" i="1"/>
  <c r="AE28" i="1"/>
  <c r="AO31" i="1"/>
  <c r="AJ32" i="1"/>
  <c r="AP32" i="1" s="1"/>
  <c r="AQ34" i="1"/>
  <c r="AC35" i="1"/>
  <c r="AM35" i="1"/>
  <c r="AO39" i="1"/>
  <c r="AJ40" i="1"/>
  <c r="AP40" i="1" s="1"/>
  <c r="AQ42" i="1"/>
  <c r="AC43" i="1"/>
  <c r="AJ45" i="1"/>
  <c r="AC46" i="1"/>
  <c r="AL49" i="1"/>
  <c r="AQ49" i="1" s="1"/>
  <c r="AD51" i="1"/>
  <c r="AF51" i="1" s="1"/>
  <c r="AF53" i="1"/>
  <c r="AF58" i="1"/>
  <c r="AP66" i="1"/>
  <c r="AM11" i="1"/>
  <c r="AJ11" i="1"/>
  <c r="AP11" i="1" s="1"/>
  <c r="AM19" i="1"/>
  <c r="AQ19" i="1" s="1"/>
  <c r="AJ19" i="1"/>
  <c r="AP19" i="1" s="1"/>
  <c r="AM46" i="1"/>
  <c r="AL46" i="1"/>
  <c r="AL4" i="1"/>
  <c r="AQ4" i="1" s="1"/>
  <c r="AM7" i="1"/>
  <c r="AJ7" i="1"/>
  <c r="AP7" i="1" s="1"/>
  <c r="U25" i="1"/>
  <c r="AM29" i="1"/>
  <c r="AJ29" i="1"/>
  <c r="AP29" i="1" s="1"/>
  <c r="AJ31" i="1"/>
  <c r="AP31" i="1" s="1"/>
  <c r="AC34" i="1"/>
  <c r="AD35" i="1"/>
  <c r="AF35" i="1" s="1"/>
  <c r="AE36" i="1"/>
  <c r="AF36" i="1" s="1"/>
  <c r="AJ39" i="1"/>
  <c r="AC42" i="1"/>
  <c r="AK45" i="1"/>
  <c r="AM60" i="1"/>
  <c r="AL60" i="1"/>
  <c r="AQ60" i="1" s="1"/>
  <c r="AK60" i="1"/>
  <c r="AJ60" i="1"/>
  <c r="AP60" i="1" s="1"/>
  <c r="AQ44" i="1"/>
  <c r="AK11" i="1"/>
  <c r="AM41" i="1"/>
  <c r="AJ41" i="1"/>
  <c r="AP41" i="1" s="1"/>
  <c r="AK46" i="1"/>
  <c r="AP46" i="1" s="1"/>
  <c r="AP51" i="1"/>
  <c r="AF67" i="1"/>
  <c r="AK5" i="1"/>
  <c r="AK7" i="1"/>
  <c r="AK15" i="1"/>
  <c r="AK29" i="1"/>
  <c r="AK31" i="1"/>
  <c r="AC32" i="1"/>
  <c r="AM37" i="1"/>
  <c r="AJ37" i="1"/>
  <c r="AP37" i="1" s="1"/>
  <c r="AK39" i="1"/>
  <c r="AC40" i="1"/>
  <c r="AL45" i="1"/>
  <c r="AQ45" i="1" s="1"/>
  <c r="AM47" i="1"/>
  <c r="AQ47" i="1" s="1"/>
  <c r="AK47" i="1"/>
  <c r="AJ47" i="1"/>
  <c r="AP47" i="1" s="1"/>
  <c r="AQ48" i="1"/>
  <c r="AL52" i="1"/>
  <c r="AQ52" i="1" s="1"/>
  <c r="AO57" i="1"/>
  <c r="AO62" i="1"/>
  <c r="AQ66" i="1"/>
  <c r="AK19" i="1"/>
  <c r="AM64" i="1"/>
  <c r="AL64" i="1"/>
  <c r="AQ64" i="1" s="1"/>
  <c r="AK64" i="1"/>
  <c r="AJ64" i="1"/>
  <c r="AC4" i="1"/>
  <c r="AJ5" i="1"/>
  <c r="AM10" i="1"/>
  <c r="AQ10" i="1" s="1"/>
  <c r="AL5" i="1"/>
  <c r="AQ5" i="1" s="1"/>
  <c r="AJ6" i="1"/>
  <c r="AP6" i="1" s="1"/>
  <c r="AL7" i="1"/>
  <c r="AQ7" i="1" s="1"/>
  <c r="AJ14" i="1"/>
  <c r="AP14" i="1" s="1"/>
  <c r="AD18" i="1"/>
  <c r="AJ28" i="1"/>
  <c r="AL29" i="1"/>
  <c r="AL31" i="1"/>
  <c r="AQ31" i="1" s="1"/>
  <c r="AL39" i="1"/>
  <c r="AQ39" i="1" s="1"/>
  <c r="AE51" i="1"/>
  <c r="AF55" i="1"/>
  <c r="AC55" i="1"/>
  <c r="AL57" i="1"/>
  <c r="AQ57" i="1" s="1"/>
  <c r="AL62" i="1"/>
  <c r="AQ62" i="1" s="1"/>
  <c r="AM33" i="1"/>
  <c r="AJ33" i="1"/>
  <c r="AP33" i="1" s="1"/>
  <c r="AO54" i="1"/>
  <c r="AM15" i="1"/>
  <c r="AQ15" i="1" s="1"/>
  <c r="AJ15" i="1"/>
  <c r="AP15" i="1" s="1"/>
  <c r="AM18" i="1"/>
  <c r="AQ18" i="1" s="1"/>
  <c r="AM23" i="1"/>
  <c r="AJ23" i="1"/>
  <c r="AP23" i="1" s="1"/>
  <c r="AL2" i="1"/>
  <c r="AQ2" i="1" s="1"/>
  <c r="AC9" i="1"/>
  <c r="AD10" i="1"/>
  <c r="AF10" i="1" s="1"/>
  <c r="AC17" i="1"/>
  <c r="AJ22" i="1"/>
  <c r="AP22" i="1" s="1"/>
  <c r="AL23" i="1"/>
  <c r="AF25" i="1"/>
  <c r="AK6" i="1"/>
  <c r="AE10" i="1"/>
  <c r="AK14" i="1"/>
  <c r="AE18" i="1"/>
  <c r="AK22" i="1"/>
  <c r="AK28" i="1"/>
  <c r="AQ30" i="1"/>
  <c r="AC31" i="1"/>
  <c r="AO35" i="1"/>
  <c r="AJ36" i="1"/>
  <c r="AP36" i="1" s="1"/>
  <c r="AL37" i="1"/>
  <c r="AQ38" i="1"/>
  <c r="AC39" i="1"/>
  <c r="AC45" i="1"/>
  <c r="AD50" i="1"/>
  <c r="AF50" i="1" s="1"/>
  <c r="AM61" i="1"/>
  <c r="AL61" i="1"/>
  <c r="AO61" i="1"/>
  <c r="AQ65" i="1"/>
  <c r="AL63" i="1"/>
  <c r="AQ63" i="1" s="1"/>
  <c r="AL67" i="1"/>
  <c r="AQ67" i="1" s="1"/>
  <c r="AL56" i="1"/>
  <c r="AQ56" i="1" s="1"/>
  <c r="AL59" i="1"/>
  <c r="AQ59" i="1" s="1"/>
  <c r="AF14" i="1" l="1"/>
  <c r="AP39" i="1"/>
  <c r="AQ61" i="1"/>
  <c r="AQ29" i="1"/>
  <c r="AP5" i="1"/>
  <c r="AQ35" i="1"/>
  <c r="AP18" i="1"/>
  <c r="AQ37" i="1"/>
  <c r="AP45" i="1"/>
  <c r="AP28" i="1"/>
  <c r="AQ23" i="1"/>
  <c r="AF18" i="1"/>
  <c r="AP64" i="1"/>
  <c r="AQ46" i="1"/>
  <c r="AF28" i="1"/>
  <c r="AQ51" i="1"/>
</calcChain>
</file>

<file path=xl/sharedStrings.xml><?xml version="1.0" encoding="utf-8"?>
<sst xmlns="http://schemas.openxmlformats.org/spreadsheetml/2006/main" count="428" uniqueCount="62">
  <si>
    <t>date</t>
  </si>
  <si>
    <t>SET</t>
  </si>
  <si>
    <t>procedure</t>
  </si>
  <si>
    <t>RUN</t>
  </si>
  <si>
    <r>
      <rPr>
        <b/>
        <sz val="10"/>
        <color theme="1"/>
        <rFont val="Arial"/>
        <family val="2"/>
      </rPr>
      <t xml:space="preserve">slope      </t>
    </r>
    <r>
      <rPr>
        <sz val="10"/>
        <color theme="1"/>
        <rFont val="Arial"/>
        <family val="2"/>
      </rPr>
      <t>(%)</t>
    </r>
  </si>
  <si>
    <r>
      <rPr>
        <b/>
        <sz val="10"/>
        <color theme="1"/>
        <rFont val="Arial"/>
        <family val="2"/>
      </rPr>
      <t>Q</t>
    </r>
    <r>
      <rPr>
        <b/>
        <vertAlign val="subscript"/>
        <sz val="10"/>
        <color theme="1"/>
        <rFont val="Arial"/>
        <family val="2"/>
      </rPr>
      <t>0</t>
    </r>
    <r>
      <rPr>
        <b/>
        <sz val="10"/>
        <color theme="1"/>
        <rFont val="Arial"/>
        <family val="2"/>
      </rPr>
      <t xml:space="preserve">      </t>
    </r>
    <r>
      <rPr>
        <sz val="10"/>
        <color theme="1"/>
        <rFont val="Arial"/>
        <family val="2"/>
      </rPr>
      <t>(l/s)</t>
    </r>
  </si>
  <si>
    <r>
      <rPr>
        <b/>
        <sz val="10"/>
        <rFont val="Arial"/>
        <family val="2"/>
      </rPr>
      <t>w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     </t>
    </r>
    <r>
      <rPr>
        <sz val="10"/>
        <rFont val="Arial"/>
        <family val="2"/>
      </rPr>
      <t>(cm)</t>
    </r>
  </si>
  <si>
    <r>
      <rPr>
        <b/>
        <sz val="10"/>
        <rFont val="Arial"/>
        <family val="2"/>
      </rPr>
      <t>w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    </t>
    </r>
    <r>
      <rPr>
        <sz val="10"/>
        <rFont val="Arial"/>
        <family val="2"/>
      </rPr>
      <t>(cm)</t>
    </r>
  </si>
  <si>
    <r>
      <rPr>
        <b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 xml:space="preserve">0   </t>
    </r>
    <r>
      <rPr>
        <sz val="10"/>
        <rFont val="Arial"/>
        <family val="2"/>
      </rPr>
      <t>(cm)</t>
    </r>
  </si>
  <si>
    <r>
      <rPr>
        <b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(cm)</t>
    </r>
  </si>
  <si>
    <t>TYPE</t>
  </si>
  <si>
    <r>
      <rPr>
        <b/>
        <i/>
        <sz val="10"/>
        <color theme="1"/>
        <rFont val="Symbol"/>
        <family val="1"/>
        <charset val="2"/>
      </rPr>
      <t>a</t>
    </r>
    <r>
      <rPr>
        <b/>
        <i/>
        <vertAlign val="subscript"/>
        <sz val="10"/>
        <color theme="1"/>
        <rFont val="Arial"/>
        <family val="2"/>
      </rPr>
      <t>0</t>
    </r>
  </si>
  <si>
    <r>
      <rPr>
        <b/>
        <i/>
        <sz val="10"/>
        <color theme="1"/>
        <rFont val="Symbol"/>
        <family val="1"/>
        <charset val="2"/>
      </rPr>
      <t>a</t>
    </r>
    <r>
      <rPr>
        <b/>
        <i/>
        <vertAlign val="subscript"/>
        <sz val="10"/>
        <color theme="1"/>
        <rFont val="Arial"/>
        <family val="2"/>
      </rPr>
      <t>1</t>
    </r>
  </si>
  <si>
    <r>
      <rPr>
        <b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 xml:space="preserve">A    </t>
    </r>
    <r>
      <rPr>
        <sz val="10"/>
        <rFont val="Arial"/>
        <family val="2"/>
      </rPr>
      <t>(cm)</t>
    </r>
  </si>
  <si>
    <r>
      <rPr>
        <b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 xml:space="preserve">B      </t>
    </r>
    <r>
      <rPr>
        <sz val="10"/>
        <rFont val="Arial"/>
        <family val="2"/>
      </rPr>
      <t>(cm)</t>
    </r>
  </si>
  <si>
    <r>
      <rPr>
        <b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(cm)</t>
    </r>
  </si>
  <si>
    <r>
      <rPr>
        <b/>
        <sz val="10"/>
        <rFont val="Arial"/>
        <family val="2"/>
      </rPr>
      <t>a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 xml:space="preserve">      </t>
    </r>
    <r>
      <rPr>
        <sz val="10"/>
        <rFont val="Arial"/>
        <family val="2"/>
      </rPr>
      <t>(m/s)</t>
    </r>
  </si>
  <si>
    <r>
      <rPr>
        <b/>
        <sz val="10"/>
        <rFont val="Arial"/>
        <family val="2"/>
      </rPr>
      <t>a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     </t>
    </r>
    <r>
      <rPr>
        <sz val="10"/>
        <rFont val="Arial"/>
        <family val="2"/>
      </rPr>
      <t>(m/s)</t>
    </r>
  </si>
  <si>
    <r>
      <rPr>
        <b/>
        <sz val="10"/>
        <color rgb="FFFF0000"/>
        <rFont val="Arial"/>
        <family val="2"/>
      </rPr>
      <t>U</t>
    </r>
    <r>
      <rPr>
        <b/>
        <vertAlign val="subscript"/>
        <sz val="10"/>
        <color rgb="FFFF0000"/>
        <rFont val="Arial"/>
        <family val="2"/>
      </rPr>
      <t>0</t>
    </r>
    <r>
      <rPr>
        <b/>
        <sz val="10"/>
        <color rgb="FFFF0000"/>
        <rFont val="Arial"/>
        <family val="2"/>
      </rPr>
      <t xml:space="preserve">      </t>
    </r>
    <r>
      <rPr>
        <sz val="10"/>
        <color rgb="FFFF0000"/>
        <rFont val="Arial"/>
        <family val="2"/>
      </rPr>
      <t>(m/s)</t>
    </r>
  </si>
  <si>
    <r>
      <rPr>
        <b/>
        <sz val="10"/>
        <color rgb="FFFF0000"/>
        <rFont val="Arial"/>
        <family val="2"/>
      </rPr>
      <t>c</t>
    </r>
    <r>
      <rPr>
        <b/>
        <vertAlign val="subscript"/>
        <sz val="10"/>
        <color rgb="FFFF0000"/>
        <rFont val="Arial"/>
        <family val="2"/>
      </rPr>
      <t>0</t>
    </r>
    <r>
      <rPr>
        <b/>
        <sz val="10"/>
        <color rgb="FFFF0000"/>
        <rFont val="Arial"/>
        <family val="2"/>
      </rPr>
      <t xml:space="preserve">      </t>
    </r>
    <r>
      <rPr>
        <sz val="10"/>
        <color rgb="FFFF0000"/>
        <rFont val="Arial"/>
        <family val="2"/>
      </rPr>
      <t>(m/s)</t>
    </r>
  </si>
  <si>
    <r>
      <t>F</t>
    </r>
    <r>
      <rPr>
        <b/>
        <vertAlign val="subscript"/>
        <sz val="10"/>
        <color rgb="FFFF0000"/>
        <rFont val="Arial"/>
        <family val="2"/>
      </rPr>
      <t>0</t>
    </r>
    <r>
      <rPr>
        <b/>
        <sz val="10"/>
        <color rgb="FFFF0000"/>
        <rFont val="Arial"/>
        <family val="2"/>
      </rPr>
      <t xml:space="preserve">    </t>
    </r>
  </si>
  <si>
    <r>
      <rPr>
        <b/>
        <i/>
        <sz val="10"/>
        <color theme="1"/>
        <rFont val="Arial"/>
        <family val="2"/>
      </rPr>
      <t>U</t>
    </r>
    <r>
      <rPr>
        <b/>
        <i/>
        <vertAlign val="subscript"/>
        <sz val="10"/>
        <color theme="1"/>
        <rFont val="Arial"/>
        <family val="2"/>
      </rPr>
      <t>1</t>
    </r>
    <r>
      <rPr>
        <b/>
        <i/>
        <sz val="10"/>
        <color theme="1"/>
        <rFont val="Arial"/>
        <family val="2"/>
      </rPr>
      <t xml:space="preserve">      </t>
    </r>
    <r>
      <rPr>
        <i/>
        <sz val="10"/>
        <color theme="1"/>
        <rFont val="Arial"/>
        <family val="2"/>
      </rPr>
      <t>(m/s)</t>
    </r>
  </si>
  <si>
    <r>
      <t>F</t>
    </r>
    <r>
      <rPr>
        <b/>
        <vertAlign val="subscript"/>
        <sz val="10"/>
        <color rgb="FFFF0000"/>
        <rFont val="Arial"/>
        <family val="2"/>
      </rPr>
      <t>1</t>
    </r>
    <r>
      <rPr>
        <b/>
        <sz val="10"/>
        <color rgb="FFFF0000"/>
        <rFont val="Arial"/>
        <family val="2"/>
      </rPr>
      <t xml:space="preserve">    </t>
    </r>
  </si>
  <si>
    <r>
      <rPr>
        <b/>
        <sz val="10"/>
        <color rgb="FF0070C0"/>
        <rFont val="Arial"/>
        <family val="2"/>
      </rPr>
      <t>Y</t>
    </r>
    <r>
      <rPr>
        <b/>
        <vertAlign val="subscript"/>
        <sz val="10"/>
        <color rgb="FF0070C0"/>
        <rFont val="Arial"/>
        <family val="2"/>
      </rPr>
      <t xml:space="preserve">2 </t>
    </r>
    <r>
      <rPr>
        <sz val="10"/>
        <color rgb="FF0070C0"/>
        <rFont val="Arial"/>
        <family val="2"/>
      </rPr>
      <t>(cm)</t>
    </r>
  </si>
  <si>
    <r>
      <rPr>
        <b/>
        <sz val="10"/>
        <color rgb="FF0070C0"/>
        <rFont val="Arial"/>
        <family val="2"/>
      </rPr>
      <t>a</t>
    </r>
    <r>
      <rPr>
        <b/>
        <vertAlign val="subscript"/>
        <sz val="10"/>
        <color rgb="FF0070C0"/>
        <rFont val="Arial"/>
        <family val="2"/>
      </rPr>
      <t>u</t>
    </r>
    <r>
      <rPr>
        <b/>
        <sz val="10"/>
        <color rgb="FF0070C0"/>
        <rFont val="Arial"/>
        <family val="2"/>
      </rPr>
      <t xml:space="preserve">      </t>
    </r>
    <r>
      <rPr>
        <sz val="10"/>
        <color rgb="FF0070C0"/>
        <rFont val="Arial"/>
        <family val="2"/>
      </rPr>
      <t>(m/s)</t>
    </r>
  </si>
  <si>
    <r>
      <rPr>
        <b/>
        <sz val="10"/>
        <color rgb="FF0070C0"/>
        <rFont val="Arial"/>
        <family val="2"/>
      </rPr>
      <t>a</t>
    </r>
    <r>
      <rPr>
        <b/>
        <vertAlign val="subscript"/>
        <sz val="10"/>
        <color rgb="FF0070C0"/>
        <rFont val="Arial"/>
        <family val="2"/>
      </rPr>
      <t>d</t>
    </r>
    <r>
      <rPr>
        <b/>
        <sz val="10"/>
        <color rgb="FF0070C0"/>
        <rFont val="Arial"/>
        <family val="2"/>
      </rPr>
      <t xml:space="preserve">      </t>
    </r>
    <r>
      <rPr>
        <sz val="10"/>
        <color rgb="FF0070C0"/>
        <rFont val="Arial"/>
        <family val="2"/>
      </rPr>
      <t>(m/s)</t>
    </r>
  </si>
  <si>
    <r>
      <t>F*</t>
    </r>
    <r>
      <rPr>
        <b/>
        <vertAlign val="subscript"/>
        <sz val="10"/>
        <color rgb="FFFF0000"/>
        <rFont val="Arial"/>
        <family val="2"/>
      </rPr>
      <t>1</t>
    </r>
    <r>
      <rPr>
        <b/>
        <sz val="10"/>
        <color rgb="FFFF0000"/>
        <rFont val="Arial"/>
        <family val="2"/>
      </rPr>
      <t xml:space="preserve">    </t>
    </r>
  </si>
  <si>
    <t>outflow</t>
  </si>
  <si>
    <r>
      <rPr>
        <b/>
        <sz val="10"/>
        <color rgb="FFFF0000"/>
        <rFont val="Arial"/>
        <family val="2"/>
      </rPr>
      <t>F</t>
    </r>
    <r>
      <rPr>
        <b/>
        <vertAlign val="subscript"/>
        <sz val="10"/>
        <color rgb="FFFF0000"/>
        <rFont val="Arial"/>
        <family val="2"/>
      </rPr>
      <t>0</t>
    </r>
    <r>
      <rPr>
        <b/>
        <sz val="10"/>
        <color rgb="FFFF0000"/>
        <rFont val="Arial"/>
        <family val="2"/>
      </rPr>
      <t>√</t>
    </r>
    <r>
      <rPr>
        <b/>
        <sz val="10"/>
        <color rgb="FFFF0000"/>
        <rFont val="Symbol"/>
        <family val="1"/>
        <charset val="2"/>
      </rPr>
      <t>h</t>
    </r>
    <r>
      <rPr>
        <b/>
        <sz val="10"/>
        <color rgb="FFFF0000"/>
        <rFont val="Arial"/>
        <family val="2"/>
      </rPr>
      <t xml:space="preserve"> /F</t>
    </r>
    <r>
      <rPr>
        <b/>
        <vertAlign val="subscript"/>
        <sz val="10"/>
        <color rgb="FFFF0000"/>
        <rFont val="Arial"/>
        <family val="2"/>
      </rPr>
      <t>1</t>
    </r>
  </si>
  <si>
    <r>
      <rPr>
        <b/>
        <sz val="10"/>
        <color rgb="FFFF0000"/>
        <rFont val="Symbol"/>
        <family val="1"/>
        <charset val="2"/>
      </rPr>
      <t>D</t>
    </r>
    <r>
      <rPr>
        <b/>
        <sz val="10"/>
        <color rgb="FFFF0000"/>
        <rFont val="Arial"/>
        <family val="2"/>
        <charset val="2"/>
      </rPr>
      <t>F/F</t>
    </r>
    <r>
      <rPr>
        <b/>
        <vertAlign val="subscript"/>
        <sz val="10"/>
        <color rgb="FFFF0000"/>
        <rFont val="Arial"/>
        <family val="2"/>
      </rPr>
      <t>1</t>
    </r>
  </si>
  <si>
    <r>
      <t>Y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/Y</t>
    </r>
    <r>
      <rPr>
        <b/>
        <vertAlign val="subscript"/>
        <sz val="10"/>
        <rFont val="Arial"/>
        <family val="2"/>
      </rPr>
      <t>0</t>
    </r>
  </si>
  <si>
    <r>
      <t>Y</t>
    </r>
    <r>
      <rPr>
        <b/>
        <vertAlign val="subscript"/>
        <sz val="10"/>
        <color rgb="FF0070C0"/>
        <rFont val="Arial"/>
        <family val="2"/>
      </rPr>
      <t>2</t>
    </r>
    <r>
      <rPr>
        <b/>
        <sz val="10"/>
        <color rgb="FF0070C0"/>
        <rFont val="Arial"/>
        <family val="2"/>
      </rPr>
      <t>/Y</t>
    </r>
    <r>
      <rPr>
        <b/>
        <vertAlign val="subscript"/>
        <sz val="10"/>
        <color rgb="FF0070C0"/>
        <rFont val="Arial"/>
        <family val="2"/>
      </rPr>
      <t>0</t>
    </r>
  </si>
  <si>
    <r>
      <t>a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>/c</t>
    </r>
    <r>
      <rPr>
        <b/>
        <vertAlign val="subscript"/>
        <sz val="10"/>
        <rFont val="Arial"/>
        <family val="2"/>
      </rPr>
      <t>0</t>
    </r>
  </si>
  <si>
    <r>
      <t>a</t>
    </r>
    <r>
      <rPr>
        <b/>
        <vertAlign val="subscript"/>
        <sz val="10"/>
        <color rgb="FF0070C0"/>
        <rFont val="Arial"/>
        <family val="2"/>
      </rPr>
      <t>u</t>
    </r>
    <r>
      <rPr>
        <b/>
        <sz val="10"/>
        <color rgb="FF0070C0"/>
        <rFont val="Arial"/>
        <family val="2"/>
      </rPr>
      <t>/c</t>
    </r>
    <r>
      <rPr>
        <b/>
        <vertAlign val="subscript"/>
        <sz val="10"/>
        <color rgb="FF0070C0"/>
        <rFont val="Arial"/>
        <family val="2"/>
      </rPr>
      <t>0</t>
    </r>
  </si>
  <si>
    <r>
      <t>a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>/c</t>
    </r>
    <r>
      <rPr>
        <b/>
        <vertAlign val="subscript"/>
        <sz val="10"/>
        <rFont val="Arial"/>
        <family val="2"/>
      </rPr>
      <t>0</t>
    </r>
  </si>
  <si>
    <r>
      <t>a</t>
    </r>
    <r>
      <rPr>
        <b/>
        <vertAlign val="subscript"/>
        <sz val="10"/>
        <color rgb="FF0070C0"/>
        <rFont val="Arial"/>
        <family val="2"/>
      </rPr>
      <t>d</t>
    </r>
    <r>
      <rPr>
        <b/>
        <sz val="10"/>
        <color rgb="FF0070C0"/>
        <rFont val="Arial"/>
        <family val="2"/>
      </rPr>
      <t>/c</t>
    </r>
    <r>
      <rPr>
        <b/>
        <vertAlign val="subscript"/>
        <sz val="10"/>
        <color rgb="FF0070C0"/>
        <rFont val="Arial"/>
        <family val="2"/>
      </rPr>
      <t>0</t>
    </r>
  </si>
  <si>
    <r>
      <t>Y</t>
    </r>
    <r>
      <rPr>
        <b/>
        <vertAlign val="subscript"/>
        <sz val="10"/>
        <color rgb="FF00B050"/>
        <rFont val="Arial"/>
        <family val="2"/>
      </rPr>
      <t>2</t>
    </r>
    <r>
      <rPr>
        <b/>
        <sz val="10"/>
        <color rgb="FF00B050"/>
        <rFont val="Arial"/>
        <family val="2"/>
      </rPr>
      <t>/Y</t>
    </r>
    <r>
      <rPr>
        <b/>
        <vertAlign val="subscript"/>
        <sz val="10"/>
        <color rgb="FF00B050"/>
        <rFont val="Arial"/>
        <family val="2"/>
      </rPr>
      <t>0</t>
    </r>
  </si>
  <si>
    <r>
      <t>a</t>
    </r>
    <r>
      <rPr>
        <b/>
        <vertAlign val="subscript"/>
        <sz val="10"/>
        <color rgb="FF00B050"/>
        <rFont val="Arial"/>
        <family val="2"/>
      </rPr>
      <t>u</t>
    </r>
    <r>
      <rPr>
        <b/>
        <sz val="10"/>
        <color rgb="FF00B050"/>
        <rFont val="Arial"/>
        <family val="2"/>
      </rPr>
      <t>/c</t>
    </r>
    <r>
      <rPr>
        <b/>
        <vertAlign val="subscript"/>
        <sz val="10"/>
        <color rgb="FF00B050"/>
        <rFont val="Arial"/>
        <family val="2"/>
      </rPr>
      <t>0</t>
    </r>
  </si>
  <si>
    <r>
      <t>a</t>
    </r>
    <r>
      <rPr>
        <b/>
        <vertAlign val="subscript"/>
        <sz val="10"/>
        <color rgb="FF00B050"/>
        <rFont val="Arial"/>
        <family val="2"/>
      </rPr>
      <t>d</t>
    </r>
    <r>
      <rPr>
        <b/>
        <sz val="10"/>
        <color rgb="FF00B050"/>
        <rFont val="Arial"/>
        <family val="2"/>
      </rPr>
      <t>/c</t>
    </r>
    <r>
      <rPr>
        <b/>
        <vertAlign val="subscript"/>
        <sz val="10"/>
        <color rgb="FF00B050"/>
        <rFont val="Arial"/>
        <family val="2"/>
      </rPr>
      <t>0</t>
    </r>
  </si>
  <si>
    <t>-</t>
  </si>
  <si>
    <t>Cw</t>
  </si>
  <si>
    <t>C</t>
  </si>
  <si>
    <t>D</t>
  </si>
  <si>
    <t>A</t>
  </si>
  <si>
    <t>Aw</t>
  </si>
  <si>
    <t>B</t>
  </si>
  <si>
    <r>
      <rPr>
        <b/>
        <sz val="10"/>
        <rFont val="Arial"/>
        <family val="2"/>
      </rPr>
      <t>w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     </t>
    </r>
    <r>
      <rPr>
        <sz val="10"/>
        <rFont val="Arial"/>
        <family val="2"/>
      </rPr>
      <t>(m)</t>
    </r>
  </si>
  <si>
    <r>
      <rPr>
        <b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 xml:space="preserve">A    </t>
    </r>
    <r>
      <rPr>
        <sz val="10"/>
        <rFont val="Arial"/>
        <family val="2"/>
      </rPr>
      <t>(m)</t>
    </r>
  </si>
  <si>
    <r>
      <rPr>
        <b/>
        <sz val="10"/>
        <color theme="1"/>
        <rFont val="Arial"/>
        <family val="2"/>
      </rPr>
      <t>Q</t>
    </r>
    <r>
      <rPr>
        <b/>
        <vertAlign val="subscript"/>
        <sz val="10"/>
        <color theme="1"/>
        <rFont val="Arial"/>
        <family val="2"/>
      </rPr>
      <t>0</t>
    </r>
    <r>
      <rPr>
        <b/>
        <sz val="10"/>
        <color theme="1"/>
        <rFont val="Arial"/>
        <family val="2"/>
      </rPr>
      <t xml:space="preserve">      </t>
    </r>
    <r>
      <rPr>
        <sz val="10"/>
        <color theme="1"/>
        <rFont val="Arial"/>
        <family val="2"/>
      </rPr>
      <t>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/s)</t>
    </r>
  </si>
  <si>
    <r>
      <rPr>
        <b/>
        <sz val="10"/>
        <color rgb="FFFF0000"/>
        <rFont val="Arial"/>
        <family val="2"/>
      </rPr>
      <t>q</t>
    </r>
    <r>
      <rPr>
        <b/>
        <vertAlign val="subscript"/>
        <sz val="10"/>
        <color rgb="FFFF0000"/>
        <rFont val="Arial"/>
        <family val="2"/>
      </rPr>
      <t>0</t>
    </r>
    <r>
      <rPr>
        <b/>
        <sz val="10"/>
        <color rgb="FFFF0000"/>
        <rFont val="Arial"/>
        <family val="2"/>
      </rPr>
      <t xml:space="preserve">      </t>
    </r>
    <r>
      <rPr>
        <sz val="10"/>
        <color rgb="FFFF0000"/>
        <rFont val="Arial"/>
        <family val="2"/>
      </rPr>
      <t>(m</t>
    </r>
    <r>
      <rPr>
        <vertAlign val="superscript"/>
        <sz val="10"/>
        <color rgb="FFFF0000"/>
        <rFont val="Arial"/>
        <family val="2"/>
      </rPr>
      <t>2</t>
    </r>
    <r>
      <rPr>
        <sz val="10"/>
        <color rgb="FFFF0000"/>
        <rFont val="Arial"/>
        <family val="2"/>
      </rPr>
      <t>/s)</t>
    </r>
  </si>
  <si>
    <r>
      <rPr>
        <b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      </t>
    </r>
    <r>
      <rPr>
        <sz val="10"/>
        <rFont val="Arial"/>
        <family val="2"/>
      </rPr>
      <t>(m)</t>
    </r>
  </si>
  <si>
    <r>
      <rPr>
        <b/>
        <sz val="10"/>
        <color theme="1"/>
        <rFont val="Arial"/>
        <family val="2"/>
      </rPr>
      <t>w</t>
    </r>
    <r>
      <rPr>
        <b/>
        <vertAlign val="sub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     </t>
    </r>
    <r>
      <rPr>
        <sz val="10"/>
        <color theme="1"/>
        <rFont val="Arial"/>
        <family val="2"/>
      </rPr>
      <t>(m)</t>
    </r>
  </si>
  <si>
    <r>
      <rPr>
        <b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      </t>
    </r>
    <r>
      <rPr>
        <sz val="10"/>
        <rFont val="Arial"/>
        <family val="2"/>
      </rPr>
      <t>(m)</t>
    </r>
  </si>
  <si>
    <r>
      <rPr>
        <b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 xml:space="preserve">B         </t>
    </r>
    <r>
      <rPr>
        <sz val="10"/>
        <rFont val="Arial"/>
        <family val="2"/>
      </rPr>
      <t>(m)</t>
    </r>
  </si>
  <si>
    <r>
      <rPr>
        <b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         </t>
    </r>
    <r>
      <rPr>
        <sz val="10"/>
        <rFont val="Arial"/>
        <family val="2"/>
      </rPr>
      <t>(m)</t>
    </r>
  </si>
  <si>
    <r>
      <rPr>
        <b/>
        <sz val="10"/>
        <color theme="1"/>
        <rFont val="Arial"/>
        <family val="2"/>
      </rPr>
      <t>a</t>
    </r>
    <r>
      <rPr>
        <b/>
        <vertAlign val="subscript"/>
        <sz val="10"/>
        <color theme="1"/>
        <rFont val="Arial"/>
        <family val="2"/>
      </rPr>
      <t>u</t>
    </r>
    <r>
      <rPr>
        <b/>
        <sz val="10"/>
        <color theme="1"/>
        <rFont val="Arial"/>
        <family val="2"/>
      </rPr>
      <t xml:space="preserve">      </t>
    </r>
    <r>
      <rPr>
        <sz val="10"/>
        <color theme="1"/>
        <rFont val="Arial"/>
        <family val="2"/>
      </rPr>
      <t>(m/s)</t>
    </r>
  </si>
  <si>
    <r>
      <rPr>
        <b/>
        <sz val="10"/>
        <color theme="1"/>
        <rFont val="Arial"/>
        <family val="2"/>
      </rPr>
      <t>a</t>
    </r>
    <r>
      <rPr>
        <b/>
        <vertAlign val="subscript"/>
        <sz val="10"/>
        <color theme="1"/>
        <rFont val="Arial"/>
        <family val="2"/>
      </rPr>
      <t>d</t>
    </r>
    <r>
      <rPr>
        <b/>
        <sz val="10"/>
        <color theme="1"/>
        <rFont val="Arial"/>
        <family val="2"/>
      </rPr>
      <t xml:space="preserve">      </t>
    </r>
    <r>
      <rPr>
        <sz val="10"/>
        <color theme="1"/>
        <rFont val="Arial"/>
        <family val="2"/>
      </rPr>
      <t>(m/s)</t>
    </r>
  </si>
  <si>
    <t>h</t>
  </si>
  <si>
    <r>
      <t>c</t>
    </r>
    <r>
      <rPr>
        <b/>
        <i/>
        <vertAlign val="subscript"/>
        <sz val="10"/>
        <rFont val="Arial"/>
        <family val="2"/>
      </rPr>
      <t>c</t>
    </r>
  </si>
  <si>
    <r>
      <rPr>
        <b/>
        <i/>
        <sz val="10"/>
        <rFont val="Arial"/>
        <family val="2"/>
      </rPr>
      <t>U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      </t>
    </r>
    <r>
      <rPr>
        <i/>
        <sz val="10"/>
        <rFont val="Arial"/>
        <family val="2"/>
      </rPr>
      <t>(m/s)</t>
    </r>
  </si>
  <si>
    <r>
      <rPr>
        <b/>
        <sz val="10"/>
        <color rgb="FF0070C0"/>
        <rFont val="Arial"/>
        <family val="2"/>
      </rPr>
      <t>Y</t>
    </r>
    <r>
      <rPr>
        <b/>
        <vertAlign val="subscript"/>
        <sz val="10"/>
        <color rgb="FF0070C0"/>
        <rFont val="Arial"/>
        <family val="2"/>
      </rPr>
      <t xml:space="preserve">2         </t>
    </r>
    <r>
      <rPr>
        <sz val="10"/>
        <color rgb="FF0070C0"/>
        <rFont val="Arial"/>
        <family val="2"/>
      </rPr>
      <t>(m)</t>
    </r>
  </si>
  <si>
    <r>
      <rPr>
        <b/>
        <sz val="10"/>
        <color rgb="FF0070C0"/>
        <rFont val="Arial"/>
        <family val="2"/>
      </rPr>
      <t>a</t>
    </r>
    <r>
      <rPr>
        <b/>
        <vertAlign val="subscript"/>
        <sz val="10"/>
        <color rgb="FF0070C0"/>
        <rFont val="Arial"/>
        <family val="2"/>
      </rPr>
      <t>u</t>
    </r>
    <r>
      <rPr>
        <b/>
        <sz val="10"/>
        <color rgb="FF0070C0"/>
        <rFont val="Arial"/>
        <family val="2"/>
      </rPr>
      <t xml:space="preserve">         </t>
    </r>
    <r>
      <rPr>
        <sz val="10"/>
        <color rgb="FF0070C0"/>
        <rFont val="Arial"/>
        <family val="2"/>
      </rPr>
      <t>(m/s)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</si>
</sst>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34"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b/>
      <i/>
      <sz val="10"/>
      <color theme="1"/>
      <name val="Arial"/>
      <family val="1"/>
      <charset val="2"/>
    </font>
    <font>
      <b/>
      <i/>
      <sz val="10"/>
      <color theme="1"/>
      <name val="Symbol"/>
      <family val="1"/>
      <charset val="2"/>
    </font>
    <font>
      <b/>
      <i/>
      <vertAlign val="subscript"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vertAlign val="subscript"/>
      <sz val="10"/>
      <color rgb="FFFF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vertAlign val="subscript"/>
      <sz val="10"/>
      <color rgb="FF0070C0"/>
      <name val="Arial"/>
      <family val="2"/>
    </font>
    <font>
      <b/>
      <sz val="10"/>
      <color rgb="FFFF0000"/>
      <name val="Arial"/>
      <family val="2"/>
      <charset val="2"/>
    </font>
    <font>
      <b/>
      <sz val="10"/>
      <color rgb="FFFF0000"/>
      <name val="Symbol"/>
      <family val="1"/>
      <charset val="2"/>
    </font>
    <font>
      <b/>
      <sz val="10"/>
      <color rgb="FFFF0000"/>
      <name val="Arial"/>
      <family val="1"/>
      <charset val="2"/>
    </font>
    <font>
      <b/>
      <sz val="10"/>
      <color rgb="FF00B050"/>
      <name val="Arial"/>
      <family val="2"/>
    </font>
    <font>
      <b/>
      <vertAlign val="subscript"/>
      <sz val="10"/>
      <color rgb="FF00B050"/>
      <name val="Arial"/>
      <family val="2"/>
    </font>
    <font>
      <sz val="9"/>
      <color rgb="FFFF0000"/>
      <name val="Arial"/>
      <family val="2"/>
    </font>
    <font>
      <sz val="10"/>
      <color rgb="FF00B050"/>
      <name val="Arial"/>
      <family val="2"/>
    </font>
    <font>
      <sz val="12"/>
      <color rgb="FF0070C0"/>
      <name val="Arial"/>
      <family val="2"/>
    </font>
    <font>
      <sz val="12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color rgb="FFFF000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i/>
      <sz val="10"/>
      <name val="Arial"/>
      <family val="2"/>
    </font>
    <font>
      <b/>
      <sz val="10"/>
      <color rgb="FF0070C0"/>
      <name val="Aria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textRotation="90"/>
    </xf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0" xfId="0" applyFont="1"/>
    <xf numFmtId="2" fontId="2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166" fontId="22" fillId="0" borderId="0" xfId="0" applyNumberFormat="1" applyFont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/>
    <xf numFmtId="2" fontId="14" fillId="0" borderId="0" xfId="0" applyNumberFormat="1" applyFont="1" applyFill="1" applyAlignment="1">
      <alignment horizontal="center"/>
    </xf>
    <xf numFmtId="2" fontId="1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2" fontId="11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 horizontal="center" vertical="center"/>
    </xf>
    <xf numFmtId="0" fontId="11" fillId="0" borderId="0" xfId="0" quotePrefix="1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6" fillId="0" borderId="0" xfId="0" quotePrefix="1" applyNumberFormat="1" applyFont="1" applyAlignment="1">
      <alignment horizontal="center"/>
    </xf>
    <xf numFmtId="2" fontId="16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25" fillId="0" borderId="0" xfId="0" applyNumberFormat="1" applyFont="1" applyAlignment="1">
      <alignment horizontal="center"/>
    </xf>
    <xf numFmtId="166" fontId="25" fillId="0" borderId="0" xfId="0" quotePrefix="1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Fill="1"/>
    <xf numFmtId="2" fontId="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2" fontId="4" fillId="0" borderId="0" xfId="0" quotePrefix="1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Fill="1"/>
    <xf numFmtId="2" fontId="0" fillId="0" borderId="0" xfId="0" applyNumberFormat="1" applyFill="1"/>
    <xf numFmtId="165" fontId="26" fillId="0" borderId="0" xfId="0" applyNumberFormat="1" applyFont="1"/>
    <xf numFmtId="2" fontId="26" fillId="0" borderId="0" xfId="0" applyNumberFormat="1" applyFont="1" applyFill="1"/>
    <xf numFmtId="0" fontId="26" fillId="0" borderId="0" xfId="0" applyFont="1"/>
    <xf numFmtId="2" fontId="27" fillId="0" borderId="0" xfId="0" applyNumberFormat="1" applyFont="1"/>
    <xf numFmtId="2" fontId="26" fillId="0" borderId="0" xfId="0" applyNumberFormat="1" applyFont="1"/>
    <xf numFmtId="166" fontId="0" fillId="0" borderId="0" xfId="0" applyNumberFormat="1"/>
    <xf numFmtId="0" fontId="4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 wrapText="1"/>
    </xf>
    <xf numFmtId="165" fontId="19" fillId="0" borderId="0" xfId="0" applyNumberFormat="1" applyFont="1" applyFill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2" fontId="32" fillId="0" borderId="0" xfId="0" applyNumberFormat="1" applyFont="1" applyAlignment="1">
      <alignment horizontal="center" vertical="center" wrapText="1"/>
    </xf>
    <xf numFmtId="165" fontId="33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165" fontId="11" fillId="0" borderId="0" xfId="0" applyNumberFormat="1" applyFont="1"/>
    <xf numFmtId="2" fontId="11" fillId="0" borderId="0" xfId="0" applyNumberFormat="1" applyFont="1"/>
    <xf numFmtId="165" fontId="11" fillId="0" borderId="0" xfId="0" applyNumberFormat="1" applyFont="1" applyFill="1"/>
    <xf numFmtId="0" fontId="32" fillId="0" borderId="0" xfId="0" applyFont="1" applyAlignment="1">
      <alignment horizontal="center" vertical="center"/>
    </xf>
    <xf numFmtId="2" fontId="32" fillId="0" borderId="0" xfId="0" applyNumberFormat="1" applyFont="1"/>
    <xf numFmtId="165" fontId="16" fillId="0" borderId="0" xfId="0" applyNumberFormat="1" applyFont="1"/>
    <xf numFmtId="2" fontId="11" fillId="0" borderId="0" xfId="0" applyNumberFormat="1" applyFont="1" applyFill="1"/>
    <xf numFmtId="0" fontId="11" fillId="0" borderId="0" xfId="0" applyFont="1" applyFill="1" applyAlignment="1">
      <alignment horizontal="center" vertical="center"/>
    </xf>
    <xf numFmtId="2" fontId="32" fillId="0" borderId="0" xfId="0" applyNumberFormat="1" applyFont="1" applyFill="1"/>
    <xf numFmtId="165" fontId="4" fillId="0" borderId="0" xfId="0" applyNumberFormat="1" applyFont="1"/>
    <xf numFmtId="2" fontId="4" fillId="0" borderId="0" xfId="0" applyNumberFormat="1" applyFont="1"/>
    <xf numFmtId="165" fontId="4" fillId="0" borderId="0" xfId="0" applyNumberFormat="1" applyFont="1" applyFill="1"/>
    <xf numFmtId="0" fontId="4" fillId="0" borderId="0" xfId="0" applyFont="1" applyAlignment="1">
      <alignment horizontal="left" vertical="center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806CD-1E05-4D2F-ADC2-B4F80FAF478E}">
  <dimension ref="A1:AQ67"/>
  <sheetViews>
    <sheetView tabSelected="1" topLeftCell="A55" workbookViewId="0">
      <selection activeCell="G19" sqref="G19"/>
    </sheetView>
  </sheetViews>
  <sheetFormatPr defaultRowHeight="15.5"/>
  <cols>
    <col min="2" max="3" width="3.84375" style="2" customWidth="1"/>
    <col min="4" max="4" width="3.84375" customWidth="1"/>
    <col min="5" max="5" width="5.69140625" style="59" customWidth="1"/>
    <col min="6" max="6" width="5.53515625" style="59" customWidth="1"/>
    <col min="7" max="7" width="5.69140625" style="59" customWidth="1"/>
    <col min="8" max="8" width="4.84375" style="59" customWidth="1"/>
    <col min="9" max="9" width="5.3046875" style="59" customWidth="1"/>
    <col min="10" max="10" width="4.84375" style="59" customWidth="1"/>
    <col min="11" max="13" width="5.84375" customWidth="1"/>
    <col min="14" max="14" width="5.765625" customWidth="1"/>
    <col min="15" max="15" width="6.69140625" style="60" customWidth="1"/>
    <col min="16" max="16" width="5.4609375" style="61" customWidth="1"/>
    <col min="17" max="18" width="5.4609375" style="62" customWidth="1"/>
    <col min="19" max="21" width="6" customWidth="1"/>
    <col min="22" max="22" width="6" style="63" customWidth="1"/>
    <col min="23" max="23" width="6" customWidth="1"/>
    <col min="24" max="26" width="5.4609375" style="64" customWidth="1"/>
    <col min="27" max="27" width="0.53515625" customWidth="1"/>
    <col min="28" max="28" width="6.4609375" customWidth="1"/>
    <col min="29" max="29" width="8.69140625" customWidth="1"/>
    <col min="30" max="30" width="7.53515625" customWidth="1"/>
    <col min="31" max="31" width="5.69140625" customWidth="1"/>
    <col min="32" max="32" width="9.23046875" style="65"/>
    <col min="33" max="33" width="0.84375" customWidth="1"/>
    <col min="34" max="34" width="7.07421875" style="66" customWidth="1"/>
    <col min="35" max="35" width="7.07421875" style="67" customWidth="1"/>
    <col min="36" max="36" width="7.07421875" style="66" customWidth="1"/>
    <col min="37" max="37" width="7.07421875" style="67" customWidth="1"/>
    <col min="38" max="38" width="7.07421875" style="66" customWidth="1"/>
    <col min="39" max="39" width="7.07421875" style="67" customWidth="1"/>
    <col min="40" max="40" width="0.53515625" customWidth="1"/>
    <col min="41" max="41" width="6.23046875" style="68" customWidth="1"/>
    <col min="42" max="42" width="5.84375" customWidth="1"/>
    <col min="43" max="43" width="5.07421875" customWidth="1"/>
  </cols>
  <sheetData>
    <row r="1" spans="1:43" ht="40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7" t="s">
        <v>8</v>
      </c>
      <c r="J1" s="7" t="s">
        <v>9</v>
      </c>
      <c r="K1" s="1" t="s">
        <v>10</v>
      </c>
      <c r="L1" s="8" t="s">
        <v>11</v>
      </c>
      <c r="M1" s="8" t="s">
        <v>12</v>
      </c>
      <c r="N1" s="9" t="s">
        <v>13</v>
      </c>
      <c r="O1" s="10" t="s">
        <v>14</v>
      </c>
      <c r="P1" s="10" t="s">
        <v>15</v>
      </c>
      <c r="Q1" s="11" t="s">
        <v>16</v>
      </c>
      <c r="R1" s="11" t="s">
        <v>17</v>
      </c>
      <c r="S1" s="12" t="s">
        <v>18</v>
      </c>
      <c r="T1" s="12" t="s">
        <v>19</v>
      </c>
      <c r="U1" s="13" t="s">
        <v>20</v>
      </c>
      <c r="V1" s="14" t="s">
        <v>21</v>
      </c>
      <c r="W1" s="13" t="s">
        <v>22</v>
      </c>
      <c r="X1" s="15" t="s">
        <v>23</v>
      </c>
      <c r="Y1" s="16" t="s">
        <v>24</v>
      </c>
      <c r="Z1" s="16" t="s">
        <v>25</v>
      </c>
      <c r="AB1" s="13" t="s">
        <v>26</v>
      </c>
      <c r="AC1" s="13" t="s">
        <v>27</v>
      </c>
      <c r="AD1" s="17" t="s">
        <v>28</v>
      </c>
      <c r="AE1" s="18" t="s">
        <v>29</v>
      </c>
      <c r="AF1" s="19" t="s">
        <v>10</v>
      </c>
      <c r="AG1" s="20"/>
      <c r="AH1" s="21" t="s">
        <v>30</v>
      </c>
      <c r="AI1" s="22" t="s">
        <v>31</v>
      </c>
      <c r="AJ1" s="21" t="s">
        <v>32</v>
      </c>
      <c r="AK1" s="22" t="s">
        <v>33</v>
      </c>
      <c r="AL1" s="21" t="s">
        <v>34</v>
      </c>
      <c r="AM1" s="22" t="s">
        <v>35</v>
      </c>
      <c r="AN1" s="9"/>
      <c r="AO1" s="23" t="s">
        <v>36</v>
      </c>
      <c r="AP1" s="24" t="s">
        <v>37</v>
      </c>
      <c r="AQ1" s="24" t="s">
        <v>38</v>
      </c>
    </row>
    <row r="2" spans="1:43">
      <c r="A2" s="25">
        <v>45029</v>
      </c>
      <c r="B2" s="2">
        <v>3</v>
      </c>
      <c r="C2" s="2">
        <v>2</v>
      </c>
      <c r="D2" s="26">
        <v>1</v>
      </c>
      <c r="E2" s="27" t="s">
        <v>39</v>
      </c>
      <c r="F2" s="28">
        <v>20.8</v>
      </c>
      <c r="G2" s="27" t="s">
        <v>39</v>
      </c>
      <c r="H2" s="27">
        <v>3.5</v>
      </c>
      <c r="I2" s="29">
        <v>13</v>
      </c>
      <c r="J2" s="30">
        <v>2.17</v>
      </c>
      <c r="K2" s="26" t="s">
        <v>40</v>
      </c>
      <c r="L2" s="30" t="s">
        <v>39</v>
      </c>
      <c r="M2" s="31" t="s">
        <v>39</v>
      </c>
      <c r="N2" s="32" t="s">
        <v>39</v>
      </c>
      <c r="O2" s="33">
        <v>17.5</v>
      </c>
      <c r="P2" s="33">
        <v>10.5</v>
      </c>
      <c r="Q2" s="32" t="s">
        <v>39</v>
      </c>
      <c r="R2" s="27">
        <v>1.5</v>
      </c>
      <c r="S2" s="34">
        <f t="shared" ref="S2:S42" si="0">IF(I2&gt;0,F2/3/I2,"-")</f>
        <v>0.53333333333333333</v>
      </c>
      <c r="T2" s="34">
        <f t="shared" ref="T2:T33" si="1">IF(I2&gt;0,SQRT(0.0981*I2),"-")</f>
        <v>1.1292918134831227</v>
      </c>
      <c r="U2" s="34">
        <f t="shared" ref="U2:U33" si="2">IF(I2&gt;0,S2/SQRT(0.0981*I2),"-")</f>
        <v>0.47227238076609329</v>
      </c>
      <c r="V2" s="35">
        <v>1.556</v>
      </c>
      <c r="W2" s="34">
        <f t="shared" ref="W2:W33" si="3">IF(J2&lt;&gt;"-",V2/SQRT(0.0981*J2),"-")</f>
        <v>3.3724476898470503</v>
      </c>
      <c r="X2" s="36">
        <v>10.560165679130451</v>
      </c>
      <c r="Y2" s="36" t="s">
        <v>39</v>
      </c>
      <c r="Z2" s="36">
        <v>1.4844663879687212</v>
      </c>
      <c r="AB2" s="37">
        <f t="shared" ref="AB2:AB33" si="4">SQRT(P2/J2)*SQRT(0.5*(1+P2/J2))</f>
        <v>3.7584452250745302</v>
      </c>
      <c r="AC2" s="38" t="str">
        <f>IF(W2&gt;AB2,"free","submerged")</f>
        <v>submerged</v>
      </c>
      <c r="AD2" s="39" t="s">
        <v>39</v>
      </c>
      <c r="AE2" s="39" t="s">
        <v>39</v>
      </c>
      <c r="AF2" s="40" t="str">
        <f>IF(AND(AB2&gt;W2,P2&lt;I2),"Cw",IF(AB2&gt;W2,"Aw","no"))</f>
        <v>Cw</v>
      </c>
      <c r="AG2" s="20"/>
      <c r="AH2" s="41">
        <f t="shared" ref="AH2:AH33" si="5">P2/I2</f>
        <v>0.80769230769230771</v>
      </c>
      <c r="AI2" s="36">
        <f t="shared" ref="AI2:AI33" si="6">X2/I2</f>
        <v>0.81232043685618849</v>
      </c>
      <c r="AJ2" s="42" t="s">
        <v>39</v>
      </c>
      <c r="AK2" s="43" t="s">
        <v>39</v>
      </c>
      <c r="AL2" s="41">
        <f t="shared" ref="AL2:AL33" si="7">R2/T2</f>
        <v>1.3282660709046374</v>
      </c>
      <c r="AM2" s="36">
        <f t="shared" ref="AM2:AM19" si="8">Z2/T2</f>
        <v>1.3145108910248082</v>
      </c>
      <c r="AN2" s="44"/>
      <c r="AO2" s="45">
        <f t="shared" ref="AO2:AO19" si="9">1-AI2/AH2</f>
        <v>-5.7300646790905407E-3</v>
      </c>
      <c r="AP2" s="46" t="s">
        <v>39</v>
      </c>
      <c r="AQ2" s="45">
        <f t="shared" ref="AQ2:AQ21" si="10">IF(AL2&gt;AM2,AL2/AM2,AM2/AL2)-1</f>
        <v>1.0464104918222139E-2</v>
      </c>
    </row>
    <row r="3" spans="1:43">
      <c r="A3" s="25">
        <v>45029</v>
      </c>
      <c r="B3" s="2">
        <v>3</v>
      </c>
      <c r="C3" s="2">
        <v>2</v>
      </c>
      <c r="D3" s="26">
        <v>2</v>
      </c>
      <c r="E3" s="27" t="s">
        <v>39</v>
      </c>
      <c r="F3" s="28">
        <v>20.8</v>
      </c>
      <c r="G3" s="27" t="s">
        <v>39</v>
      </c>
      <c r="H3" s="27">
        <v>3.5</v>
      </c>
      <c r="I3" s="29">
        <v>13</v>
      </c>
      <c r="J3" s="30">
        <v>2.17</v>
      </c>
      <c r="K3" s="26" t="s">
        <v>40</v>
      </c>
      <c r="L3" s="30" t="s">
        <v>39</v>
      </c>
      <c r="M3" s="31" t="s">
        <v>39</v>
      </c>
      <c r="N3" s="32" t="s">
        <v>39</v>
      </c>
      <c r="O3" s="33">
        <v>17.5</v>
      </c>
      <c r="P3" s="33">
        <v>10.3</v>
      </c>
      <c r="Q3" s="32" t="s">
        <v>39</v>
      </c>
      <c r="R3" s="27">
        <v>1.46</v>
      </c>
      <c r="S3" s="34">
        <f t="shared" si="0"/>
        <v>0.53333333333333333</v>
      </c>
      <c r="T3" s="34">
        <f t="shared" si="1"/>
        <v>1.1292918134831227</v>
      </c>
      <c r="U3" s="34">
        <f t="shared" si="2"/>
        <v>0.47227238076609329</v>
      </c>
      <c r="V3" s="35">
        <v>1.556</v>
      </c>
      <c r="W3" s="34">
        <f t="shared" si="3"/>
        <v>3.3724476898470503</v>
      </c>
      <c r="X3" s="36">
        <v>10.560165679130451</v>
      </c>
      <c r="Y3" s="36" t="s">
        <v>39</v>
      </c>
      <c r="Z3" s="36">
        <v>1.4761578317426605</v>
      </c>
      <c r="AB3" s="37">
        <f t="shared" si="4"/>
        <v>3.6929812904267689</v>
      </c>
      <c r="AC3" s="38" t="str">
        <f t="shared" ref="AC3:AC66" si="11">IF(W3&gt;AB3,"free","submerged")</f>
        <v>submerged</v>
      </c>
      <c r="AD3" s="39" t="s">
        <v>39</v>
      </c>
      <c r="AE3" s="39" t="s">
        <v>39</v>
      </c>
      <c r="AF3" s="40" t="str">
        <f>IF(AND(AB3&gt;W3,P3&lt;I3),"Cw",IF(AB3&gt;W3,"Aw","no"))</f>
        <v>Cw</v>
      </c>
      <c r="AG3" s="20"/>
      <c r="AH3" s="41">
        <f t="shared" si="5"/>
        <v>0.79230769230769238</v>
      </c>
      <c r="AI3" s="36">
        <f t="shared" si="6"/>
        <v>0.81232043685618849</v>
      </c>
      <c r="AJ3" s="42" t="s">
        <v>39</v>
      </c>
      <c r="AK3" s="43" t="s">
        <v>39</v>
      </c>
      <c r="AL3" s="41">
        <f t="shared" si="7"/>
        <v>1.2928456423471804</v>
      </c>
      <c r="AM3" s="36">
        <f t="shared" si="8"/>
        <v>1.3071535754692882</v>
      </c>
      <c r="AN3" s="44"/>
      <c r="AO3" s="45">
        <f t="shared" si="9"/>
        <v>-2.525880379907286E-2</v>
      </c>
      <c r="AP3" s="46" t="s">
        <v>39</v>
      </c>
      <c r="AQ3" s="45">
        <f t="shared" si="10"/>
        <v>1.1067008042918047E-2</v>
      </c>
    </row>
    <row r="4" spans="1:43">
      <c r="A4" s="25">
        <v>45029</v>
      </c>
      <c r="B4" s="2">
        <v>1</v>
      </c>
      <c r="C4" s="2">
        <v>2</v>
      </c>
      <c r="D4" s="26">
        <v>3</v>
      </c>
      <c r="E4" s="27" t="s">
        <v>39</v>
      </c>
      <c r="F4" s="28">
        <v>19.8</v>
      </c>
      <c r="G4" s="27" t="s">
        <v>39</v>
      </c>
      <c r="H4" s="27">
        <v>3.5</v>
      </c>
      <c r="I4" s="29">
        <v>10.5</v>
      </c>
      <c r="J4" s="27">
        <v>2.1</v>
      </c>
      <c r="K4" s="26" t="s">
        <v>41</v>
      </c>
      <c r="L4" s="31" t="s">
        <v>39</v>
      </c>
      <c r="M4" s="31" t="s">
        <v>39</v>
      </c>
      <c r="N4" s="32" t="s">
        <v>39</v>
      </c>
      <c r="O4" s="33">
        <v>15.5</v>
      </c>
      <c r="P4" s="33">
        <v>8.6999999999999993</v>
      </c>
      <c r="Q4" s="27">
        <v>0.1</v>
      </c>
      <c r="R4" s="27">
        <v>1.48</v>
      </c>
      <c r="S4" s="34">
        <f t="shared" si="0"/>
        <v>0.62857142857142867</v>
      </c>
      <c r="T4" s="34">
        <f t="shared" si="1"/>
        <v>1.0149137894422364</v>
      </c>
      <c r="U4" s="34">
        <f t="shared" si="2"/>
        <v>0.61933479977335915</v>
      </c>
      <c r="V4" s="35">
        <v>1.6273626403929196</v>
      </c>
      <c r="W4" s="34">
        <f t="shared" si="3"/>
        <v>3.5854212700784478</v>
      </c>
      <c r="X4" s="36">
        <v>8.8627986321921206</v>
      </c>
      <c r="Y4" s="36">
        <v>0.10627758551777</v>
      </c>
      <c r="Z4" s="36">
        <v>1.5239245701635911</v>
      </c>
      <c r="AB4" s="37">
        <f t="shared" si="4"/>
        <v>3.2639027596559598</v>
      </c>
      <c r="AC4" s="38" t="str">
        <f t="shared" si="11"/>
        <v>free</v>
      </c>
      <c r="AD4" s="47">
        <f t="shared" ref="AD4:AD24" si="12">U4*SQRT(I4/J4)/W4</f>
        <v>0.38625160303524164</v>
      </c>
      <c r="AE4" s="47">
        <f t="shared" ref="AE4:AE24" si="13">(1-I4/J4)*SQRT((J4/I4+1)/2)/W4</f>
        <v>-0.86416251915026487</v>
      </c>
      <c r="AF4" s="40" t="str">
        <f>IF(AND(AD4+AE4&lt;1,AD4-AE4&lt;1),"A",IF(AND(AD4+AE4&gt;1,AD4-AE4&lt;1),"B",IF(AND(AD4+AE4&lt;1,AD4-AE4&gt;1),"C","D")))</f>
        <v>C</v>
      </c>
      <c r="AG4" s="20"/>
      <c r="AH4" s="41">
        <f t="shared" si="5"/>
        <v>0.82857142857142851</v>
      </c>
      <c r="AI4" s="36">
        <f t="shared" si="6"/>
        <v>0.84407606020877335</v>
      </c>
      <c r="AJ4" s="41">
        <f t="shared" ref="AJ4:AJ24" si="14">Q4/T4</f>
        <v>9.8530536327579854E-2</v>
      </c>
      <c r="AK4" s="36">
        <f>Y4/T4</f>
        <v>0.10471587500666112</v>
      </c>
      <c r="AL4" s="41">
        <f t="shared" si="7"/>
        <v>1.4582519376481817</v>
      </c>
      <c r="AM4" s="36">
        <f t="shared" si="8"/>
        <v>1.5015310522099521</v>
      </c>
      <c r="AN4" s="44"/>
      <c r="AO4" s="45">
        <f t="shared" si="9"/>
        <v>-1.8712486458864364E-2</v>
      </c>
      <c r="AP4" s="45">
        <f>IF(AJ4&gt;AK4,AJ4/AK4,AK4/AJ4)-1</f>
        <v>6.2775855177700013E-2</v>
      </c>
      <c r="AQ4" s="45">
        <f t="shared" si="10"/>
        <v>2.9678763624048088E-2</v>
      </c>
    </row>
    <row r="5" spans="1:43">
      <c r="A5" s="25">
        <v>45029</v>
      </c>
      <c r="B5" s="2">
        <v>1</v>
      </c>
      <c r="C5" s="2">
        <v>2</v>
      </c>
      <c r="D5" s="26">
        <v>4</v>
      </c>
      <c r="E5" s="27" t="s">
        <v>39</v>
      </c>
      <c r="F5" s="28">
        <v>19.100000000000001</v>
      </c>
      <c r="G5" s="27" t="s">
        <v>39</v>
      </c>
      <c r="H5" s="27">
        <v>3.5</v>
      </c>
      <c r="I5" s="48">
        <v>7.7</v>
      </c>
      <c r="J5" s="27">
        <v>2.2000000000000002</v>
      </c>
      <c r="K5" s="26" t="s">
        <v>41</v>
      </c>
      <c r="L5" s="31" t="s">
        <v>39</v>
      </c>
      <c r="M5" s="31" t="s">
        <v>39</v>
      </c>
      <c r="N5" s="32" t="s">
        <v>39</v>
      </c>
      <c r="O5" s="33">
        <v>14.4</v>
      </c>
      <c r="P5" s="33">
        <v>6.5</v>
      </c>
      <c r="Q5" s="27">
        <v>0.32</v>
      </c>
      <c r="R5" s="27">
        <v>1.61</v>
      </c>
      <c r="S5" s="34">
        <f t="shared" si="0"/>
        <v>0.82683982683982693</v>
      </c>
      <c r="T5" s="34">
        <f t="shared" si="1"/>
        <v>0.86912024484532635</v>
      </c>
      <c r="U5" s="34">
        <f t="shared" si="2"/>
        <v>0.95135262553569455</v>
      </c>
      <c r="V5" s="35">
        <v>1.5777846132201587</v>
      </c>
      <c r="W5" s="34">
        <f t="shared" si="3"/>
        <v>3.3962673679544189</v>
      </c>
      <c r="X5" s="36">
        <v>6.78900786193224</v>
      </c>
      <c r="Y5" s="36">
        <v>0.34270071477706687</v>
      </c>
      <c r="Z5" s="36">
        <v>1.6124525686878455</v>
      </c>
      <c r="AB5" s="37">
        <f t="shared" si="4"/>
        <v>2.4170109947537122</v>
      </c>
      <c r="AC5" s="38" t="str">
        <f t="shared" si="11"/>
        <v>free</v>
      </c>
      <c r="AD5" s="47">
        <f t="shared" si="12"/>
        <v>0.52405114101873451</v>
      </c>
      <c r="AE5" s="47">
        <f t="shared" si="13"/>
        <v>-0.59019479245253714</v>
      </c>
      <c r="AF5" s="40" t="str">
        <f>IF(AND(AD5+AE5&lt;1,AD5-AE5&lt;1),"A",IF(AND(AD5+AE5&gt;1,AD5-AE5&lt;1),"B",IF(AND(AD5+AE5&lt;1,AD5-AE5&gt;1),"C","D")))</f>
        <v>C</v>
      </c>
      <c r="AH5" s="41">
        <f t="shared" si="5"/>
        <v>0.8441558441558441</v>
      </c>
      <c r="AI5" s="36">
        <f t="shared" si="6"/>
        <v>0.88168933271847272</v>
      </c>
      <c r="AJ5" s="41">
        <f t="shared" si="14"/>
        <v>0.36818840879370962</v>
      </c>
      <c r="AK5" s="36">
        <f>Y5/T5</f>
        <v>0.39430759645698493</v>
      </c>
      <c r="AL5" s="41">
        <f t="shared" si="7"/>
        <v>1.8524479317433515</v>
      </c>
      <c r="AM5" s="36">
        <f t="shared" si="8"/>
        <v>1.8552698297515862</v>
      </c>
      <c r="AO5" s="45">
        <f t="shared" si="9"/>
        <v>-4.4462747989575391E-2</v>
      </c>
      <c r="AP5" s="45">
        <f>IF(AJ5&gt;AK5,AJ5/AK5,AK5/AJ5)-1</f>
        <v>7.0939733678333949E-2</v>
      </c>
      <c r="AQ5" s="45">
        <f t="shared" si="10"/>
        <v>1.5233345887237792E-3</v>
      </c>
    </row>
    <row r="6" spans="1:43">
      <c r="A6" s="25">
        <v>45034</v>
      </c>
      <c r="B6" s="2">
        <v>2</v>
      </c>
      <c r="C6" s="2">
        <v>6</v>
      </c>
      <c r="D6" s="26">
        <v>1</v>
      </c>
      <c r="E6" s="26">
        <v>0.5</v>
      </c>
      <c r="F6" s="28">
        <v>17</v>
      </c>
      <c r="G6" s="27">
        <v>6.2</v>
      </c>
      <c r="H6" s="27">
        <v>6.2</v>
      </c>
      <c r="I6" s="29">
        <v>3.9</v>
      </c>
      <c r="J6" s="27">
        <v>3.5</v>
      </c>
      <c r="K6" s="26" t="s">
        <v>42</v>
      </c>
      <c r="L6" s="31" t="s">
        <v>39</v>
      </c>
      <c r="M6" s="31">
        <v>0.6</v>
      </c>
      <c r="N6" s="49">
        <v>14.53</v>
      </c>
      <c r="O6" s="33">
        <v>16.8</v>
      </c>
      <c r="P6" s="33">
        <v>2.4500000000000002</v>
      </c>
      <c r="Q6" s="27">
        <v>0.58823529411764708</v>
      </c>
      <c r="R6" s="27">
        <v>1.91</v>
      </c>
      <c r="S6" s="34">
        <f t="shared" si="0"/>
        <v>1.4529914529914532</v>
      </c>
      <c r="T6" s="34">
        <f t="shared" si="1"/>
        <v>0.61853860025062302</v>
      </c>
      <c r="U6" s="34">
        <f t="shared" si="2"/>
        <v>2.3490715897160204</v>
      </c>
      <c r="V6" s="35">
        <v>1.0445777236231182</v>
      </c>
      <c r="W6" s="34">
        <f t="shared" si="3"/>
        <v>1.782675246499698</v>
      </c>
      <c r="X6" s="36">
        <v>2.5637204107348599</v>
      </c>
      <c r="Y6" s="36">
        <v>0.58823529411764708</v>
      </c>
      <c r="Z6" s="36">
        <v>1.8774000347683339</v>
      </c>
      <c r="AB6" s="37">
        <f t="shared" si="4"/>
        <v>0.77136243102707569</v>
      </c>
      <c r="AC6" s="38" t="str">
        <f t="shared" si="11"/>
        <v>free</v>
      </c>
      <c r="AD6" s="47">
        <f t="shared" si="12"/>
        <v>1.3909845290896612</v>
      </c>
      <c r="AE6" s="47">
        <f t="shared" si="13"/>
        <v>-6.2443648647017062E-2</v>
      </c>
      <c r="AF6" s="40" t="str">
        <f t="shared" ref="AF6:AF13" si="15">IF(AND(AD6+AE6&lt;1,AD6-AE6&lt;1),"A",IF(AND(AD6+AE6&gt;1,AD6-AE6&lt;1),"B",IF(AND(AD6+AE6&lt;1,AD6-AE6&gt;1),"C","D")))</f>
        <v>D</v>
      </c>
      <c r="AH6" s="41">
        <f t="shared" si="5"/>
        <v>0.6282051282051283</v>
      </c>
      <c r="AI6" s="36">
        <f t="shared" si="6"/>
        <v>0.65736420788073335</v>
      </c>
      <c r="AJ6" s="41">
        <f t="shared" si="14"/>
        <v>0.95100822144212593</v>
      </c>
      <c r="AK6" s="36">
        <f t="shared" ref="AK6:AK19" si="16">Y6/T6</f>
        <v>0.95100822144212593</v>
      </c>
      <c r="AL6" s="41">
        <f t="shared" si="7"/>
        <v>3.0879236950225826</v>
      </c>
      <c r="AM6" s="36">
        <f t="shared" si="8"/>
        <v>3.0352188756007115</v>
      </c>
      <c r="AO6" s="45">
        <f t="shared" si="9"/>
        <v>-4.6416494177493828E-2</v>
      </c>
      <c r="AP6" s="45">
        <f t="shared" ref="AP6:AP21" si="17">IF(AJ6&gt;AK6,AJ6/AK6,AK6/AJ6)-1</f>
        <v>0</v>
      </c>
      <c r="AQ6" s="45">
        <f t="shared" si="10"/>
        <v>1.7364421342246805E-2</v>
      </c>
    </row>
    <row r="7" spans="1:43">
      <c r="A7" s="25">
        <v>45034</v>
      </c>
      <c r="B7" s="2">
        <v>2</v>
      </c>
      <c r="C7" s="2">
        <v>5</v>
      </c>
      <c r="D7" s="26">
        <v>2</v>
      </c>
      <c r="E7" s="26">
        <v>0.5</v>
      </c>
      <c r="F7" s="28">
        <v>13.3</v>
      </c>
      <c r="G7" s="27">
        <v>6.2</v>
      </c>
      <c r="H7" s="27">
        <v>6.2</v>
      </c>
      <c r="I7" s="29">
        <v>3.55</v>
      </c>
      <c r="J7" s="27">
        <v>3.88</v>
      </c>
      <c r="K7" s="26" t="s">
        <v>43</v>
      </c>
      <c r="L7" s="31">
        <v>0.6</v>
      </c>
      <c r="M7" s="31" t="s">
        <v>39</v>
      </c>
      <c r="N7" s="49" t="s">
        <v>39</v>
      </c>
      <c r="O7" s="49">
        <v>22</v>
      </c>
      <c r="P7" s="33">
        <v>5.5</v>
      </c>
      <c r="Q7" s="27">
        <v>0.96</v>
      </c>
      <c r="R7" s="27">
        <v>2.14</v>
      </c>
      <c r="S7" s="34">
        <f t="shared" si="0"/>
        <v>1.2488262910798122</v>
      </c>
      <c r="T7" s="34">
        <f t="shared" si="1"/>
        <v>0.59013134131310119</v>
      </c>
      <c r="U7" s="34">
        <f t="shared" si="2"/>
        <v>2.116183641934775</v>
      </c>
      <c r="V7" s="35">
        <v>1.8580687560793852</v>
      </c>
      <c r="W7" s="34">
        <f t="shared" si="3"/>
        <v>3.0116979554665444</v>
      </c>
      <c r="X7" s="36">
        <v>5.7800882429429903</v>
      </c>
      <c r="Y7" s="36">
        <v>1.017909871745986</v>
      </c>
      <c r="Z7" s="36">
        <v>2.1120342566936436</v>
      </c>
      <c r="AB7" s="37">
        <f t="shared" si="4"/>
        <v>1.308989131137162</v>
      </c>
      <c r="AC7" s="38" t="str">
        <f t="shared" si="11"/>
        <v>free</v>
      </c>
      <c r="AD7" s="47">
        <f t="shared" si="12"/>
        <v>0.67210983823596293</v>
      </c>
      <c r="AE7" s="47">
        <f t="shared" si="13"/>
        <v>2.8889234401130035E-2</v>
      </c>
      <c r="AF7" s="40" t="str">
        <f t="shared" si="15"/>
        <v>A</v>
      </c>
      <c r="AH7" s="41">
        <f t="shared" si="5"/>
        <v>1.5492957746478875</v>
      </c>
      <c r="AI7" s="36">
        <f t="shared" si="6"/>
        <v>1.6281938712515467</v>
      </c>
      <c r="AJ7" s="41">
        <f t="shared" si="14"/>
        <v>1.6267565079053488</v>
      </c>
      <c r="AK7" s="36">
        <f t="shared" si="16"/>
        <v>1.7248869878373767</v>
      </c>
      <c r="AL7" s="41">
        <f t="shared" si="7"/>
        <v>3.6263113822056736</v>
      </c>
      <c r="AM7" s="36">
        <f t="shared" si="8"/>
        <v>3.5789223666618968</v>
      </c>
      <c r="AO7" s="45">
        <f t="shared" si="9"/>
        <v>-5.0925135080543749E-2</v>
      </c>
      <c r="AP7" s="45">
        <f t="shared" si="17"/>
        <v>6.0322783068735397E-2</v>
      </c>
      <c r="AQ7" s="45">
        <f t="shared" si="10"/>
        <v>1.3241140960533748E-2</v>
      </c>
    </row>
    <row r="8" spans="1:43">
      <c r="A8" s="25">
        <v>45034</v>
      </c>
      <c r="B8" s="2">
        <v>2</v>
      </c>
      <c r="C8" s="2">
        <v>6</v>
      </c>
      <c r="D8" s="26">
        <v>3</v>
      </c>
      <c r="E8" s="26">
        <v>0.5</v>
      </c>
      <c r="F8" s="28">
        <v>17</v>
      </c>
      <c r="G8" s="27">
        <v>6.2</v>
      </c>
      <c r="H8" s="27">
        <v>6.2</v>
      </c>
      <c r="I8" s="29">
        <v>3.9</v>
      </c>
      <c r="J8" s="27">
        <v>3.45</v>
      </c>
      <c r="K8" s="26" t="s">
        <v>42</v>
      </c>
      <c r="L8" s="31" t="s">
        <v>39</v>
      </c>
      <c r="M8" s="31">
        <v>0.6</v>
      </c>
      <c r="N8" s="49">
        <v>14.53</v>
      </c>
      <c r="O8" s="33">
        <v>16.899999999999999</v>
      </c>
      <c r="P8" s="33">
        <v>2.4700000000000002</v>
      </c>
      <c r="Q8" s="27">
        <v>0.54945054945054939</v>
      </c>
      <c r="R8" s="27">
        <v>1.8749999999999982</v>
      </c>
      <c r="S8" s="34">
        <f t="shared" si="0"/>
        <v>1.4529914529914532</v>
      </c>
      <c r="T8" s="34">
        <f t="shared" si="1"/>
        <v>0.61853860025062302</v>
      </c>
      <c r="U8" s="34">
        <f t="shared" si="2"/>
        <v>2.3490715897160204</v>
      </c>
      <c r="V8" s="35">
        <v>1.049503750755624</v>
      </c>
      <c r="W8" s="34">
        <f t="shared" si="3"/>
        <v>1.8040141671662893</v>
      </c>
      <c r="X8" s="36">
        <v>2.55467708882462</v>
      </c>
      <c r="Y8" s="36">
        <v>0.56476182441197675</v>
      </c>
      <c r="Z8" s="36">
        <v>1.8757532519363944</v>
      </c>
      <c r="AB8" s="37">
        <f t="shared" si="4"/>
        <v>0.78374581908083962</v>
      </c>
      <c r="AC8" s="38" t="str">
        <f t="shared" si="11"/>
        <v>free</v>
      </c>
      <c r="AD8" s="47">
        <f t="shared" si="12"/>
        <v>1.3844557029408664</v>
      </c>
      <c r="AE8" s="47">
        <f t="shared" si="13"/>
        <v>-7.018589512368073E-2</v>
      </c>
      <c r="AF8" s="40" t="str">
        <f t="shared" si="15"/>
        <v>D</v>
      </c>
      <c r="AH8" s="41">
        <f t="shared" si="5"/>
        <v>0.63333333333333341</v>
      </c>
      <c r="AI8" s="36">
        <f t="shared" si="6"/>
        <v>0.6550454073909282</v>
      </c>
      <c r="AJ8" s="41">
        <f t="shared" si="14"/>
        <v>0.88830438266572187</v>
      </c>
      <c r="AK8" s="36">
        <f t="shared" si="16"/>
        <v>0.91305833489315513</v>
      </c>
      <c r="AL8" s="41">
        <f t="shared" si="7"/>
        <v>3.0313387058467733</v>
      </c>
      <c r="AM8" s="36">
        <f t="shared" si="8"/>
        <v>3.0325564987801341</v>
      </c>
      <c r="AO8" s="45">
        <f t="shared" si="9"/>
        <v>-3.428222219620225E-2</v>
      </c>
      <c r="AP8" s="45">
        <f t="shared" si="17"/>
        <v>2.786652042979787E-2</v>
      </c>
      <c r="AQ8" s="45">
        <f t="shared" si="10"/>
        <v>4.0173436607782165E-4</v>
      </c>
    </row>
    <row r="9" spans="1:43">
      <c r="A9" s="25">
        <v>45034</v>
      </c>
      <c r="B9" s="2">
        <v>2</v>
      </c>
      <c r="C9" s="2">
        <v>5</v>
      </c>
      <c r="D9" s="26">
        <v>4</v>
      </c>
      <c r="E9" s="26">
        <v>0.5</v>
      </c>
      <c r="F9" s="28">
        <v>12.8</v>
      </c>
      <c r="G9" s="27">
        <v>6.2</v>
      </c>
      <c r="H9" s="27">
        <v>6.2</v>
      </c>
      <c r="I9" s="29">
        <v>3.5</v>
      </c>
      <c r="J9" s="27">
        <v>3.94</v>
      </c>
      <c r="K9" s="26" t="s">
        <v>43</v>
      </c>
      <c r="L9" s="31">
        <v>0.6</v>
      </c>
      <c r="M9" s="31" t="s">
        <v>39</v>
      </c>
      <c r="N9" s="49" t="s">
        <v>39</v>
      </c>
      <c r="O9" s="49">
        <v>21.2</v>
      </c>
      <c r="P9" s="33">
        <v>5.46</v>
      </c>
      <c r="Q9" s="27">
        <v>0.93574547723019297</v>
      </c>
      <c r="R9" s="27">
        <v>2.1428571428571423</v>
      </c>
      <c r="S9" s="34">
        <f t="shared" si="0"/>
        <v>1.2190476190476189</v>
      </c>
      <c r="T9" s="34">
        <f t="shared" si="1"/>
        <v>0.58596074953873833</v>
      </c>
      <c r="U9" s="34">
        <f t="shared" si="2"/>
        <v>2.0804253868663376</v>
      </c>
      <c r="V9" s="35">
        <v>1.8188351166685759</v>
      </c>
      <c r="W9" s="34">
        <f t="shared" si="3"/>
        <v>2.925571496260631</v>
      </c>
      <c r="X9" s="36">
        <v>5.7131116232532904</v>
      </c>
      <c r="Y9" s="36">
        <v>0.98645873900834491</v>
      </c>
      <c r="Z9" s="36">
        <v>2.077912816637828</v>
      </c>
      <c r="AB9" s="37">
        <f t="shared" si="4"/>
        <v>1.2857277827581266</v>
      </c>
      <c r="AC9" s="38" t="str">
        <f t="shared" si="11"/>
        <v>free</v>
      </c>
      <c r="AD9" s="47">
        <f t="shared" si="12"/>
        <v>0.67023536541369233</v>
      </c>
      <c r="AE9" s="47">
        <f t="shared" si="13"/>
        <v>3.9353483955235635E-2</v>
      </c>
      <c r="AF9" s="40" t="str">
        <f t="shared" si="15"/>
        <v>A</v>
      </c>
      <c r="AH9" s="41">
        <f t="shared" si="5"/>
        <v>1.56</v>
      </c>
      <c r="AI9" s="36">
        <f t="shared" si="6"/>
        <v>1.6323176066437972</v>
      </c>
      <c r="AJ9" s="41">
        <f t="shared" si="14"/>
        <v>1.5969422490615646</v>
      </c>
      <c r="AK9" s="36">
        <f t="shared" si="16"/>
        <v>1.6834894483715404</v>
      </c>
      <c r="AL9" s="41">
        <f t="shared" si="7"/>
        <v>3.6569977503509836</v>
      </c>
      <c r="AM9" s="36">
        <f t="shared" si="8"/>
        <v>3.5461638314060071</v>
      </c>
      <c r="AO9" s="45">
        <f t="shared" si="9"/>
        <v>-4.6357440156280294E-2</v>
      </c>
      <c r="AP9" s="45">
        <f t="shared" si="17"/>
        <v>5.4195572420251859E-2</v>
      </c>
      <c r="AQ9" s="45">
        <f t="shared" si="10"/>
        <v>3.1254596294563175E-2</v>
      </c>
    </row>
    <row r="10" spans="1:43">
      <c r="A10" s="25">
        <v>45034</v>
      </c>
      <c r="B10" s="2">
        <v>2</v>
      </c>
      <c r="C10" s="2">
        <v>6</v>
      </c>
      <c r="D10" s="26">
        <v>5</v>
      </c>
      <c r="E10" s="26">
        <v>0.5</v>
      </c>
      <c r="F10" s="28">
        <v>20</v>
      </c>
      <c r="G10" s="27">
        <v>6.2</v>
      </c>
      <c r="H10" s="27">
        <v>6.2</v>
      </c>
      <c r="I10" s="29">
        <v>4</v>
      </c>
      <c r="J10" s="27">
        <v>3.5</v>
      </c>
      <c r="K10" s="26" t="s">
        <v>42</v>
      </c>
      <c r="L10" s="31" t="s">
        <v>39</v>
      </c>
      <c r="M10" s="31">
        <v>0.6</v>
      </c>
      <c r="N10" s="49">
        <v>18.850000000000001</v>
      </c>
      <c r="O10" s="49">
        <v>21.3</v>
      </c>
      <c r="P10" s="33">
        <v>2.2999999999999998</v>
      </c>
      <c r="Q10" s="27">
        <v>0.70888468809073735</v>
      </c>
      <c r="R10" s="27">
        <v>2</v>
      </c>
      <c r="S10" s="34">
        <f t="shared" si="0"/>
        <v>1.6666666666666667</v>
      </c>
      <c r="T10" s="34">
        <f t="shared" si="1"/>
        <v>0.626418390534633</v>
      </c>
      <c r="U10" s="34">
        <f t="shared" si="2"/>
        <v>2.660628570058754</v>
      </c>
      <c r="V10" s="35">
        <v>1.1982108840186043</v>
      </c>
      <c r="W10" s="34">
        <f t="shared" si="3"/>
        <v>2.0448654367409804</v>
      </c>
      <c r="X10" s="36">
        <v>2.4588818039586799</v>
      </c>
      <c r="Y10" s="36">
        <v>0.72840077573322437</v>
      </c>
      <c r="Z10" s="36">
        <v>2.0668308911376498</v>
      </c>
      <c r="AB10" s="37">
        <f t="shared" si="4"/>
        <v>0.73789551829399758</v>
      </c>
      <c r="AC10" s="38" t="str">
        <f t="shared" si="11"/>
        <v>free</v>
      </c>
      <c r="AD10" s="47">
        <f t="shared" si="12"/>
        <v>1.3909627169108481</v>
      </c>
      <c r="AE10" s="47">
        <f t="shared" si="13"/>
        <v>-6.7643000516245139E-2</v>
      </c>
      <c r="AF10" s="40" t="str">
        <f t="shared" si="15"/>
        <v>D</v>
      </c>
      <c r="AH10" s="41">
        <f t="shared" si="5"/>
        <v>0.57499999999999996</v>
      </c>
      <c r="AI10" s="36">
        <f t="shared" si="6"/>
        <v>0.61472045098966999</v>
      </c>
      <c r="AJ10" s="41">
        <f t="shared" si="14"/>
        <v>1.1316473124068427</v>
      </c>
      <c r="AK10" s="36">
        <f t="shared" si="16"/>
        <v>1.1628023486212655</v>
      </c>
      <c r="AL10" s="41">
        <f t="shared" si="7"/>
        <v>3.1927542840705048</v>
      </c>
      <c r="AM10" s="36">
        <f t="shared" si="8"/>
        <v>3.2994415910644954</v>
      </c>
      <c r="AO10" s="45">
        <f t="shared" si="9"/>
        <v>-6.9079045199426092E-2</v>
      </c>
      <c r="AP10" s="45">
        <f t="shared" si="17"/>
        <v>2.7530694301001635E-2</v>
      </c>
      <c r="AQ10" s="45">
        <f t="shared" si="10"/>
        <v>3.341544556882492E-2</v>
      </c>
    </row>
    <row r="11" spans="1:43">
      <c r="A11" s="25">
        <v>45034</v>
      </c>
      <c r="B11" s="2">
        <v>2</v>
      </c>
      <c r="C11" s="2">
        <v>5</v>
      </c>
      <c r="D11" s="26">
        <v>6</v>
      </c>
      <c r="E11" s="26">
        <v>0.5</v>
      </c>
      <c r="F11" s="28">
        <v>14.5</v>
      </c>
      <c r="G11" s="27">
        <v>6.2</v>
      </c>
      <c r="H11" s="27">
        <v>6.2</v>
      </c>
      <c r="I11" s="29">
        <v>3.6</v>
      </c>
      <c r="J11" s="27">
        <v>3.95</v>
      </c>
      <c r="K11" s="26" t="s">
        <v>43</v>
      </c>
      <c r="L11" s="31">
        <v>0.6</v>
      </c>
      <c r="M11" s="31" t="s">
        <v>39</v>
      </c>
      <c r="N11" s="49" t="s">
        <v>39</v>
      </c>
      <c r="O11" s="49">
        <v>26</v>
      </c>
      <c r="P11" s="33">
        <v>5.7</v>
      </c>
      <c r="Q11" s="27">
        <v>1.1111111111111114</v>
      </c>
      <c r="R11" s="27">
        <v>2.248875562218891</v>
      </c>
      <c r="S11" s="34">
        <f t="shared" si="0"/>
        <v>1.3425925925925926</v>
      </c>
      <c r="T11" s="34">
        <f t="shared" si="1"/>
        <v>0.59427266469189044</v>
      </c>
      <c r="U11" s="34">
        <f t="shared" si="2"/>
        <v>2.259219836888644</v>
      </c>
      <c r="V11" s="35">
        <v>2.0412498714585503</v>
      </c>
      <c r="W11" s="34">
        <f t="shared" si="3"/>
        <v>3.279163859714612</v>
      </c>
      <c r="X11" s="36">
        <v>6.18604544263534</v>
      </c>
      <c r="Y11" s="36">
        <v>1.1588574173658404</v>
      </c>
      <c r="Z11" s="36">
        <v>2.2507861620954137</v>
      </c>
      <c r="AB11" s="37">
        <f t="shared" si="4"/>
        <v>1.3276664812863073</v>
      </c>
      <c r="AC11" s="38" t="str">
        <f t="shared" si="11"/>
        <v>free</v>
      </c>
      <c r="AD11" s="47">
        <f t="shared" si="12"/>
        <v>0.65773064403588155</v>
      </c>
      <c r="AE11" s="47">
        <f t="shared" si="13"/>
        <v>2.767037579744263E-2</v>
      </c>
      <c r="AF11" s="40" t="str">
        <f t="shared" si="15"/>
        <v>A</v>
      </c>
      <c r="AH11" s="41">
        <f t="shared" si="5"/>
        <v>1.5833333333333333</v>
      </c>
      <c r="AI11" s="36">
        <f t="shared" si="6"/>
        <v>1.7183459562875945</v>
      </c>
      <c r="AJ11" s="41">
        <f t="shared" si="14"/>
        <v>1.8696991753561196</v>
      </c>
      <c r="AK11" s="36">
        <f t="shared" si="16"/>
        <v>1.9500432818438105</v>
      </c>
      <c r="AL11" s="41">
        <f t="shared" si="7"/>
        <v>3.7842487057432703</v>
      </c>
      <c r="AM11" s="36">
        <f t="shared" si="8"/>
        <v>3.7874637280554837</v>
      </c>
      <c r="AO11" s="45">
        <f t="shared" si="9"/>
        <v>-8.5271130286901808E-2</v>
      </c>
      <c r="AP11" s="45">
        <f t="shared" si="17"/>
        <v>4.297167562925619E-2</v>
      </c>
      <c r="AQ11" s="45">
        <f t="shared" si="10"/>
        <v>8.4958007842717009E-4</v>
      </c>
    </row>
    <row r="12" spans="1:43">
      <c r="A12" s="25">
        <v>45034</v>
      </c>
      <c r="B12" s="2">
        <v>2</v>
      </c>
      <c r="C12" s="2">
        <v>6</v>
      </c>
      <c r="D12" s="26">
        <v>7</v>
      </c>
      <c r="E12" s="26">
        <v>0.5</v>
      </c>
      <c r="F12" s="28">
        <v>15.8</v>
      </c>
      <c r="G12" s="27">
        <v>6.2</v>
      </c>
      <c r="H12" s="27">
        <v>6.2</v>
      </c>
      <c r="I12" s="29">
        <v>3.75</v>
      </c>
      <c r="J12" s="27">
        <v>3.2</v>
      </c>
      <c r="K12" s="26" t="s">
        <v>42</v>
      </c>
      <c r="L12" s="31" t="s">
        <v>39</v>
      </c>
      <c r="M12" s="31">
        <v>0.6</v>
      </c>
      <c r="N12" s="49">
        <v>13.08</v>
      </c>
      <c r="O12" s="49">
        <v>15.4</v>
      </c>
      <c r="P12" s="33">
        <v>2.4</v>
      </c>
      <c r="Q12" s="27">
        <v>0.56390977443609025</v>
      </c>
      <c r="R12" s="27">
        <v>1.785714285714286</v>
      </c>
      <c r="S12" s="34">
        <f t="shared" si="0"/>
        <v>1.4044444444444444</v>
      </c>
      <c r="T12" s="34">
        <f t="shared" si="1"/>
        <v>0.60652699857467185</v>
      </c>
      <c r="U12" s="34">
        <f t="shared" si="2"/>
        <v>2.3155514061943903</v>
      </c>
      <c r="V12" s="35">
        <v>1.0003310419797973</v>
      </c>
      <c r="W12" s="34">
        <f t="shared" si="3"/>
        <v>1.7853947486766477</v>
      </c>
      <c r="X12" s="36">
        <v>2.3865929993016399</v>
      </c>
      <c r="Y12" s="36">
        <v>0.53137491201386899</v>
      </c>
      <c r="Z12" s="36">
        <v>1.8055897623066635</v>
      </c>
      <c r="AB12" s="37">
        <f t="shared" si="4"/>
        <v>0.81009258730098244</v>
      </c>
      <c r="AC12" s="38" t="str">
        <f t="shared" si="11"/>
        <v>free</v>
      </c>
      <c r="AD12" s="47">
        <f t="shared" si="12"/>
        <v>1.4039796682354766</v>
      </c>
      <c r="AE12" s="47">
        <f t="shared" si="13"/>
        <v>-9.2670227397575577E-2</v>
      </c>
      <c r="AF12" s="40" t="str">
        <f t="shared" si="15"/>
        <v>D</v>
      </c>
      <c r="AH12" s="41">
        <f t="shared" si="5"/>
        <v>0.64</v>
      </c>
      <c r="AI12" s="36">
        <f t="shared" si="6"/>
        <v>0.63642479981377065</v>
      </c>
      <c r="AJ12" s="41">
        <f t="shared" si="14"/>
        <v>0.92973565193514662</v>
      </c>
      <c r="AK12" s="36">
        <f t="shared" si="16"/>
        <v>0.87609440843126685</v>
      </c>
      <c r="AL12" s="41">
        <f t="shared" si="7"/>
        <v>2.944162897794631</v>
      </c>
      <c r="AM12" s="36">
        <f t="shared" si="8"/>
        <v>2.9769322166198187</v>
      </c>
      <c r="AO12" s="45">
        <f t="shared" si="9"/>
        <v>5.5862502909833633E-3</v>
      </c>
      <c r="AP12" s="45">
        <f t="shared" si="17"/>
        <v>6.1227697594748554E-2</v>
      </c>
      <c r="AQ12" s="45">
        <f t="shared" si="10"/>
        <v>1.1130266891731466E-2</v>
      </c>
    </row>
    <row r="13" spans="1:43">
      <c r="A13" s="25">
        <v>45034</v>
      </c>
      <c r="B13" s="2">
        <v>2</v>
      </c>
      <c r="C13" s="2">
        <v>5</v>
      </c>
      <c r="D13" s="26">
        <v>8</v>
      </c>
      <c r="E13" s="26">
        <v>0.5</v>
      </c>
      <c r="F13" s="28">
        <v>11.6</v>
      </c>
      <c r="G13" s="27">
        <v>6.2</v>
      </c>
      <c r="H13" s="27">
        <v>6.2</v>
      </c>
      <c r="I13" s="29">
        <v>3.4</v>
      </c>
      <c r="J13" s="27">
        <v>3.7</v>
      </c>
      <c r="K13" s="26" t="s">
        <v>43</v>
      </c>
      <c r="L13" s="31">
        <v>0.6</v>
      </c>
      <c r="M13" s="31" t="s">
        <v>39</v>
      </c>
      <c r="N13" s="49" t="s">
        <v>39</v>
      </c>
      <c r="O13" s="49">
        <v>17.600000000000001</v>
      </c>
      <c r="P13" s="33">
        <v>5.2</v>
      </c>
      <c r="Q13" s="27">
        <v>0.81081081081081074</v>
      </c>
      <c r="R13" s="27">
        <v>1.9736842105263153</v>
      </c>
      <c r="S13" s="34">
        <f t="shared" si="0"/>
        <v>1.1372549019607843</v>
      </c>
      <c r="T13" s="34">
        <f t="shared" si="1"/>
        <v>0.57752922003999074</v>
      </c>
      <c r="U13" s="34">
        <f t="shared" si="2"/>
        <v>1.9691729223363548</v>
      </c>
      <c r="V13" s="35">
        <v>1.6384911572352252</v>
      </c>
      <c r="W13" s="34">
        <f t="shared" si="3"/>
        <v>2.7196231928107713</v>
      </c>
      <c r="X13" s="36">
        <v>5.1903812705359504</v>
      </c>
      <c r="Y13" s="36">
        <v>0.85636201591252514</v>
      </c>
      <c r="Z13" s="36">
        <v>1.9392761933601617</v>
      </c>
      <c r="AB13" s="37">
        <f t="shared" si="4"/>
        <v>1.300109564411426</v>
      </c>
      <c r="AC13" s="38" t="str">
        <f t="shared" si="11"/>
        <v>free</v>
      </c>
      <c r="AD13" s="47">
        <f t="shared" si="12"/>
        <v>0.69408668880445923</v>
      </c>
      <c r="AE13" s="47">
        <f t="shared" si="13"/>
        <v>3.0463900799418273E-2</v>
      </c>
      <c r="AF13" s="40" t="str">
        <f t="shared" si="15"/>
        <v>A</v>
      </c>
      <c r="AH13" s="41">
        <f t="shared" si="5"/>
        <v>1.5294117647058825</v>
      </c>
      <c r="AI13" s="36">
        <f t="shared" si="6"/>
        <v>1.5265827266282208</v>
      </c>
      <c r="AJ13" s="41">
        <f t="shared" si="14"/>
        <v>1.403930368674102</v>
      </c>
      <c r="AK13" s="36">
        <f t="shared" si="16"/>
        <v>1.4828029235529014</v>
      </c>
      <c r="AL13" s="41">
        <f t="shared" si="7"/>
        <v>3.4174620816409056</v>
      </c>
      <c r="AM13" s="36">
        <f t="shared" si="8"/>
        <v>3.3578841140295506</v>
      </c>
      <c r="AO13" s="45">
        <f t="shared" si="9"/>
        <v>1.8497556661634107E-3</v>
      </c>
      <c r="AP13" s="45">
        <f t="shared" si="17"/>
        <v>5.6179819625447713E-2</v>
      </c>
      <c r="AQ13" s="45">
        <f t="shared" si="10"/>
        <v>1.7742711060942495E-2</v>
      </c>
    </row>
    <row r="14" spans="1:43">
      <c r="A14" s="25">
        <v>45054</v>
      </c>
      <c r="B14" s="2">
        <v>2</v>
      </c>
      <c r="C14" s="2">
        <v>6</v>
      </c>
      <c r="D14" s="50">
        <v>1</v>
      </c>
      <c r="E14" s="26">
        <v>0.5</v>
      </c>
      <c r="F14" s="27">
        <v>17.100000000000001</v>
      </c>
      <c r="G14" s="27">
        <v>5</v>
      </c>
      <c r="H14" s="27">
        <v>5</v>
      </c>
      <c r="I14" s="29">
        <v>3.2</v>
      </c>
      <c r="J14" s="27">
        <v>3.11</v>
      </c>
      <c r="K14" s="51" t="s">
        <v>42</v>
      </c>
      <c r="L14" s="31" t="s">
        <v>39</v>
      </c>
      <c r="M14" s="31">
        <v>0.6</v>
      </c>
      <c r="N14" s="49">
        <v>19.97</v>
      </c>
      <c r="O14" s="49">
        <v>21.5</v>
      </c>
      <c r="P14" s="49">
        <v>1.84</v>
      </c>
      <c r="Q14" s="27">
        <v>0.81967213114754101</v>
      </c>
      <c r="R14" s="27">
        <v>2.0547945205479441</v>
      </c>
      <c r="S14" s="34">
        <f t="shared" si="0"/>
        <v>1.78125</v>
      </c>
      <c r="T14" s="34">
        <f t="shared" si="1"/>
        <v>0.56028564143658011</v>
      </c>
      <c r="U14" s="34">
        <f t="shared" si="2"/>
        <v>3.179181953392292</v>
      </c>
      <c r="V14" s="35">
        <v>1.2141215012965572</v>
      </c>
      <c r="W14" s="34">
        <f t="shared" si="3"/>
        <v>2.1981000292953272</v>
      </c>
      <c r="X14" s="36">
        <v>1.78730696243639</v>
      </c>
      <c r="Y14" s="36">
        <v>0.81787391014690725</v>
      </c>
      <c r="Z14" s="36">
        <v>2.1025418594174461</v>
      </c>
      <c r="AB14" s="37">
        <f t="shared" si="4"/>
        <v>0.68617694831300613</v>
      </c>
      <c r="AC14" s="38" t="str">
        <f t="shared" si="11"/>
        <v>free</v>
      </c>
      <c r="AD14" s="47">
        <f t="shared" si="12"/>
        <v>1.4671101682144727</v>
      </c>
      <c r="AE14" s="47">
        <f t="shared" si="13"/>
        <v>-1.3072521386278041E-2</v>
      </c>
      <c r="AF14" s="40" t="str">
        <f>IF(AND(AD14+AE14&lt;1,AD14-AE14&lt;1),"A",IF(AND(AD14+AE14&gt;1,AD14-AE14&lt;1),"B",IF(AND(AD14+AE14&lt;1,AD14-AE14&gt;1),"C","D")))</f>
        <v>D</v>
      </c>
      <c r="AH14" s="41">
        <f t="shared" si="5"/>
        <v>0.57499999999999996</v>
      </c>
      <c r="AI14" s="36">
        <f t="shared" si="6"/>
        <v>0.55853342576137188</v>
      </c>
      <c r="AJ14" s="41">
        <f t="shared" si="14"/>
        <v>1.4629540193924842</v>
      </c>
      <c r="AK14" s="36">
        <f t="shared" si="16"/>
        <v>1.4597445475309117</v>
      </c>
      <c r="AL14" s="41">
        <f t="shared" si="7"/>
        <v>3.6674052814907458</v>
      </c>
      <c r="AM14" s="36">
        <f t="shared" si="8"/>
        <v>3.7526249182943539</v>
      </c>
      <c r="AO14" s="45">
        <f t="shared" si="9"/>
        <v>2.8637520415005335E-2</v>
      </c>
      <c r="AP14" s="45">
        <f t="shared" si="17"/>
        <v>2.1986530910502733E-3</v>
      </c>
      <c r="AQ14" s="45">
        <f t="shared" si="10"/>
        <v>2.3237038249824371E-2</v>
      </c>
    </row>
    <row r="15" spans="1:43">
      <c r="A15" s="25">
        <v>45054</v>
      </c>
      <c r="B15" s="2">
        <v>2</v>
      </c>
      <c r="C15" s="2">
        <v>5</v>
      </c>
      <c r="D15" s="26">
        <v>2</v>
      </c>
      <c r="E15" s="26">
        <v>0.5</v>
      </c>
      <c r="F15" s="28">
        <v>17</v>
      </c>
      <c r="G15" s="27">
        <v>5</v>
      </c>
      <c r="H15" s="27">
        <v>5</v>
      </c>
      <c r="I15" s="29">
        <v>3.35</v>
      </c>
      <c r="J15" s="27">
        <v>3.3</v>
      </c>
      <c r="K15" s="51" t="s">
        <v>43</v>
      </c>
      <c r="L15" s="31">
        <v>0.6</v>
      </c>
      <c r="M15" s="31" t="s">
        <v>39</v>
      </c>
      <c r="N15" s="49">
        <v>40.700000000000003</v>
      </c>
      <c r="O15" s="49">
        <v>39.299999999999997</v>
      </c>
      <c r="P15" s="49">
        <v>6.2</v>
      </c>
      <c r="Q15" s="27">
        <v>1.595744680851064</v>
      </c>
      <c r="R15" s="27">
        <v>2.7272727272727257</v>
      </c>
      <c r="S15" s="34">
        <f t="shared" si="0"/>
        <v>1.691542288557214</v>
      </c>
      <c r="T15" s="34">
        <f t="shared" si="1"/>
        <v>0.57326695352165558</v>
      </c>
      <c r="U15" s="34">
        <f t="shared" si="2"/>
        <v>2.9507060858223966</v>
      </c>
      <c r="V15" s="35">
        <v>2.5870748057995567</v>
      </c>
      <c r="W15" s="34">
        <f t="shared" si="3"/>
        <v>4.5469220921590336</v>
      </c>
      <c r="X15" s="36">
        <v>6.3049549969468499</v>
      </c>
      <c r="Y15" s="36">
        <v>1.6383260953170686</v>
      </c>
      <c r="Z15" s="36">
        <v>2.6356319130260024</v>
      </c>
      <c r="AB15" s="37">
        <f t="shared" si="4"/>
        <v>1.6444804304503196</v>
      </c>
      <c r="AC15" s="38" t="str">
        <f t="shared" si="11"/>
        <v>free</v>
      </c>
      <c r="AD15" s="47">
        <f t="shared" si="12"/>
        <v>0.65384359384012058</v>
      </c>
      <c r="AE15" s="47">
        <f t="shared" si="13"/>
        <v>-3.3198003988559009E-3</v>
      </c>
      <c r="AF15" s="40" t="str">
        <f>IF(AND(AD15+AE15&lt;1,AD15-AE15&lt;1),"A",IF(AND(AD15+AE15&gt;1,AD15-AE15&lt;1),"B",IF(AND(AD15+AE15&lt;1,AD15-AE15&gt;1),"C","D")))</f>
        <v>A</v>
      </c>
      <c r="AH15" s="41">
        <f t="shared" si="5"/>
        <v>1.8507462686567164</v>
      </c>
      <c r="AI15" s="36">
        <f t="shared" si="6"/>
        <v>1.8820761184915968</v>
      </c>
      <c r="AJ15" s="41">
        <f t="shared" si="14"/>
        <v>2.7835978875952834</v>
      </c>
      <c r="AK15" s="36">
        <f t="shared" si="16"/>
        <v>2.8578763964198743</v>
      </c>
      <c r="AL15" s="41">
        <f t="shared" si="7"/>
        <v>4.7574218442537539</v>
      </c>
      <c r="AM15" s="36">
        <f t="shared" si="8"/>
        <v>4.597564706695481</v>
      </c>
      <c r="AO15" s="45">
        <f t="shared" si="9"/>
        <v>-1.692822531400795E-2</v>
      </c>
      <c r="AP15" s="45">
        <f t="shared" si="17"/>
        <v>2.6684353065362876E-2</v>
      </c>
      <c r="AQ15" s="45">
        <f t="shared" si="10"/>
        <v>3.4769959262448413E-2</v>
      </c>
    </row>
    <row r="16" spans="1:43">
      <c r="A16" s="25">
        <v>45054</v>
      </c>
      <c r="B16" s="2">
        <v>2</v>
      </c>
      <c r="C16" s="2">
        <v>6</v>
      </c>
      <c r="D16" s="50">
        <v>3</v>
      </c>
      <c r="E16" s="26">
        <v>0.5</v>
      </c>
      <c r="F16" s="28">
        <v>16.899999999999999</v>
      </c>
      <c r="G16" s="27">
        <v>5</v>
      </c>
      <c r="H16" s="27">
        <v>5</v>
      </c>
      <c r="I16" s="29">
        <v>3.1</v>
      </c>
      <c r="J16" s="27">
        <v>2.7</v>
      </c>
      <c r="K16" s="51" t="s">
        <v>42</v>
      </c>
      <c r="L16" s="31" t="s">
        <v>39</v>
      </c>
      <c r="M16" s="31">
        <v>0.6</v>
      </c>
      <c r="N16" s="49">
        <v>19.779999999999998</v>
      </c>
      <c r="O16" s="49">
        <v>21.2</v>
      </c>
      <c r="P16" s="49">
        <v>1.6</v>
      </c>
      <c r="Q16" s="27">
        <v>0.87412587412587406</v>
      </c>
      <c r="R16" s="27">
        <v>2.0920502092050195</v>
      </c>
      <c r="S16" s="34">
        <f t="shared" si="0"/>
        <v>1.8172043010752685</v>
      </c>
      <c r="T16" s="34">
        <f t="shared" si="1"/>
        <v>0.55146169404592382</v>
      </c>
      <c r="U16" s="34">
        <f t="shared" si="2"/>
        <v>3.2952502788415581</v>
      </c>
      <c r="V16" s="35">
        <v>1.2148325159630049</v>
      </c>
      <c r="W16" s="34">
        <f t="shared" si="3"/>
        <v>2.3604783520547565</v>
      </c>
      <c r="X16" s="36">
        <v>1.53591492289799</v>
      </c>
      <c r="Y16" s="36">
        <v>0.85179625523366442</v>
      </c>
      <c r="Z16" s="36">
        <v>2.0859725480059979</v>
      </c>
      <c r="AB16" s="37">
        <f t="shared" si="4"/>
        <v>0.68693470337005214</v>
      </c>
      <c r="AC16" s="38" t="str">
        <f t="shared" si="11"/>
        <v>free</v>
      </c>
      <c r="AD16" s="47">
        <f t="shared" si="12"/>
        <v>1.4958475980820778</v>
      </c>
      <c r="AE16" s="47">
        <f t="shared" si="13"/>
        <v>-6.0703587399274804E-2</v>
      </c>
      <c r="AF16" s="40" t="str">
        <f>IF(AND(AD16+AE16&lt;1,AD16-AE16&lt;1),"A",IF(AND(AD16+AE16&gt;1,AD16-AE16&lt;1),"B",IF(AND(AD16+AE16&lt;1,AD16-AE16&gt;1),"C","D")))</f>
        <v>D</v>
      </c>
      <c r="AH16" s="41">
        <f t="shared" si="5"/>
        <v>0.5161290322580645</v>
      </c>
      <c r="AI16" s="36">
        <f t="shared" si="6"/>
        <v>0.49545642674128709</v>
      </c>
      <c r="AJ16" s="41">
        <f t="shared" si="14"/>
        <v>1.5851071498958547</v>
      </c>
      <c r="AK16" s="36">
        <f t="shared" si="16"/>
        <v>1.5446154545826527</v>
      </c>
      <c r="AL16" s="41">
        <f t="shared" si="7"/>
        <v>3.7936455637674822</v>
      </c>
      <c r="AM16" s="36">
        <f t="shared" si="8"/>
        <v>3.7826245603784137</v>
      </c>
      <c r="AO16" s="45">
        <f t="shared" si="9"/>
        <v>4.005317318875623E-2</v>
      </c>
      <c r="AP16" s="45">
        <f t="shared" si="17"/>
        <v>2.6214741794191587E-2</v>
      </c>
      <c r="AQ16" s="45">
        <f t="shared" si="10"/>
        <v>2.9135863771703185E-3</v>
      </c>
    </row>
    <row r="17" spans="1:43">
      <c r="A17" s="25">
        <v>45054</v>
      </c>
      <c r="B17" s="2">
        <v>2</v>
      </c>
      <c r="C17" s="2">
        <v>5</v>
      </c>
      <c r="D17" s="26">
        <v>4</v>
      </c>
      <c r="E17" s="26">
        <v>0.5</v>
      </c>
      <c r="F17" s="28">
        <v>16.7</v>
      </c>
      <c r="G17" s="27">
        <v>5</v>
      </c>
      <c r="H17" s="27">
        <v>5</v>
      </c>
      <c r="I17" s="29">
        <v>3.4</v>
      </c>
      <c r="J17" s="27">
        <v>3.4</v>
      </c>
      <c r="K17" s="51" t="s">
        <v>43</v>
      </c>
      <c r="L17" s="31">
        <v>0.6</v>
      </c>
      <c r="M17" s="31" t="s">
        <v>39</v>
      </c>
      <c r="N17" s="49">
        <v>40.700000000000003</v>
      </c>
      <c r="O17" s="49">
        <v>39.299999999999997</v>
      </c>
      <c r="P17" s="49">
        <v>6.3</v>
      </c>
      <c r="Q17" s="27">
        <v>1.5306122448979584</v>
      </c>
      <c r="R17" s="27">
        <v>2.6785714285714262</v>
      </c>
      <c r="S17" s="34">
        <f t="shared" si="0"/>
        <v>1.6372549019607843</v>
      </c>
      <c r="T17" s="34">
        <f t="shared" si="1"/>
        <v>0.57752922003999074</v>
      </c>
      <c r="U17" s="34">
        <f t="shared" si="2"/>
        <v>2.8349299830187178</v>
      </c>
      <c r="V17" s="35">
        <v>2.5840436684894512</v>
      </c>
      <c r="W17" s="34">
        <f t="shared" si="3"/>
        <v>4.4743081022125955</v>
      </c>
      <c r="X17" s="36">
        <v>6.5990957540241197</v>
      </c>
      <c r="Y17" s="36">
        <v>1.6083743995642208</v>
      </c>
      <c r="Z17" s="36">
        <v>2.6129241708860143</v>
      </c>
      <c r="AB17" s="37">
        <f t="shared" si="4"/>
        <v>1.6257816858254366</v>
      </c>
      <c r="AC17" s="38" t="str">
        <f t="shared" si="11"/>
        <v>free</v>
      </c>
      <c r="AD17" s="47">
        <f t="shared" si="12"/>
        <v>0.6336018705588945</v>
      </c>
      <c r="AE17" s="47">
        <f t="shared" si="13"/>
        <v>0</v>
      </c>
      <c r="AF17" s="40" t="str">
        <f t="shared" ref="AF17:AF24" si="18">IF(AND(AD17+AE17&lt;1,AD17-AE17&lt;1),"A",IF(AND(AD17+AE17&gt;1,AD17-AE17&lt;1),"B",IF(AND(AD17+AE17&lt;1,AD17-AE17&gt;1),"C","D")))</f>
        <v>A</v>
      </c>
      <c r="AH17" s="41">
        <f t="shared" si="5"/>
        <v>1.8529411764705883</v>
      </c>
      <c r="AI17" s="36">
        <f t="shared" si="6"/>
        <v>1.9409105158894471</v>
      </c>
      <c r="AJ17" s="41">
        <f t="shared" si="14"/>
        <v>2.6502767163745791</v>
      </c>
      <c r="AK17" s="36">
        <f t="shared" si="16"/>
        <v>2.7849229852869604</v>
      </c>
      <c r="AL17" s="41">
        <f t="shared" si="7"/>
        <v>4.6379842536555111</v>
      </c>
      <c r="AM17" s="36">
        <f t="shared" si="8"/>
        <v>4.524315099944352</v>
      </c>
      <c r="AO17" s="45">
        <f t="shared" si="9"/>
        <v>-4.747551651176507E-2</v>
      </c>
      <c r="AP17" s="45">
        <f t="shared" si="17"/>
        <v>5.0804607715291494E-2</v>
      </c>
      <c r="AQ17" s="45">
        <f t="shared" si="10"/>
        <v>2.51240577192684E-2</v>
      </c>
    </row>
    <row r="18" spans="1:43">
      <c r="A18" s="25">
        <v>45054</v>
      </c>
      <c r="B18" s="2">
        <v>2</v>
      </c>
      <c r="C18" s="2">
        <v>6</v>
      </c>
      <c r="D18" s="50">
        <v>5</v>
      </c>
      <c r="E18" s="26">
        <v>0.5</v>
      </c>
      <c r="F18" s="27">
        <v>12.5</v>
      </c>
      <c r="G18" s="27">
        <v>5</v>
      </c>
      <c r="H18" s="27">
        <v>5</v>
      </c>
      <c r="I18" s="29">
        <v>3.25</v>
      </c>
      <c r="J18" s="27">
        <v>2.95</v>
      </c>
      <c r="K18" s="51" t="s">
        <v>42</v>
      </c>
      <c r="L18" s="31" t="s">
        <v>39</v>
      </c>
      <c r="M18" s="31">
        <v>0.6</v>
      </c>
      <c r="N18" s="49">
        <v>11.77</v>
      </c>
      <c r="O18" s="49">
        <v>13.3</v>
      </c>
      <c r="P18" s="49">
        <v>2.2000000000000002</v>
      </c>
      <c r="Q18" s="27">
        <v>0.51599587203302377</v>
      </c>
      <c r="R18" s="27">
        <v>1.648351648351648</v>
      </c>
      <c r="S18" s="34">
        <f t="shared" si="0"/>
        <v>1.2820512820512822</v>
      </c>
      <c r="T18" s="34">
        <f t="shared" si="1"/>
        <v>0.56464590674156134</v>
      </c>
      <c r="U18" s="34">
        <f t="shared" si="2"/>
        <v>2.2705402921446796</v>
      </c>
      <c r="V18" s="35">
        <v>0.92428191503541746</v>
      </c>
      <c r="W18" s="34">
        <f t="shared" si="3"/>
        <v>1.7181415629242307</v>
      </c>
      <c r="X18" s="36">
        <v>2.1845473671845599</v>
      </c>
      <c r="Y18" s="36">
        <v>0.47385823634270385</v>
      </c>
      <c r="Z18" s="36">
        <v>1.6785881679792574</v>
      </c>
      <c r="AB18" s="37">
        <f t="shared" si="4"/>
        <v>0.80682238884148505</v>
      </c>
      <c r="AC18" s="38" t="str">
        <f t="shared" si="11"/>
        <v>free</v>
      </c>
      <c r="AD18" s="47">
        <f t="shared" si="12"/>
        <v>1.3870781859906407</v>
      </c>
      <c r="AE18" s="47">
        <f t="shared" si="13"/>
        <v>-5.7806870874362565E-2</v>
      </c>
      <c r="AF18" s="40" t="str">
        <f t="shared" si="18"/>
        <v>D</v>
      </c>
      <c r="AH18" s="41">
        <f t="shared" si="5"/>
        <v>0.67692307692307696</v>
      </c>
      <c r="AI18" s="36">
        <f t="shared" si="6"/>
        <v>0.67216842067217231</v>
      </c>
      <c r="AJ18" s="41">
        <f t="shared" si="14"/>
        <v>0.91383974606442209</v>
      </c>
      <c r="AK18" s="36">
        <f t="shared" si="16"/>
        <v>0.83921309033696578</v>
      </c>
      <c r="AL18" s="41">
        <f t="shared" si="7"/>
        <v>2.9192660899003013</v>
      </c>
      <c r="AM18" s="36">
        <f t="shared" si="8"/>
        <v>2.9728156140650954</v>
      </c>
      <c r="AO18" s="45">
        <f t="shared" si="9"/>
        <v>7.0239240070182341E-3</v>
      </c>
      <c r="AP18" s="45">
        <f t="shared" si="17"/>
        <v>8.8924561099841481E-2</v>
      </c>
      <c r="AQ18" s="45">
        <f t="shared" si="10"/>
        <v>1.8343488574082967E-2</v>
      </c>
    </row>
    <row r="19" spans="1:43">
      <c r="A19" s="25">
        <v>45054</v>
      </c>
      <c r="B19" s="2">
        <v>2</v>
      </c>
      <c r="C19" s="2">
        <v>5</v>
      </c>
      <c r="D19" s="26">
        <v>6</v>
      </c>
      <c r="E19" s="26">
        <v>0.5</v>
      </c>
      <c r="F19" s="28">
        <v>12.8</v>
      </c>
      <c r="G19" s="27">
        <v>5</v>
      </c>
      <c r="H19" s="27">
        <v>5</v>
      </c>
      <c r="I19" s="29">
        <v>3.15</v>
      </c>
      <c r="J19" s="27">
        <v>3.2</v>
      </c>
      <c r="K19" s="51" t="s">
        <v>43</v>
      </c>
      <c r="L19" s="31">
        <v>0.59499999999999997</v>
      </c>
      <c r="M19" s="31" t="s">
        <v>39</v>
      </c>
      <c r="N19" s="49">
        <v>24.98</v>
      </c>
      <c r="O19" s="49">
        <v>23.5</v>
      </c>
      <c r="P19" s="49">
        <v>5.15</v>
      </c>
      <c r="Q19" s="27">
        <v>1.2</v>
      </c>
      <c r="R19" s="27">
        <v>2.1428571428571423</v>
      </c>
      <c r="S19" s="34">
        <f t="shared" si="0"/>
        <v>1.3544973544973544</v>
      </c>
      <c r="T19" s="34">
        <f t="shared" si="1"/>
        <v>0.5558911764005614</v>
      </c>
      <c r="U19" s="34">
        <f t="shared" si="2"/>
        <v>2.436623231309103</v>
      </c>
      <c r="V19" s="35">
        <v>1.9741848228083261</v>
      </c>
      <c r="W19" s="34">
        <f t="shared" si="3"/>
        <v>3.5235327782923171</v>
      </c>
      <c r="X19" s="36">
        <v>5.2721183361142998</v>
      </c>
      <c r="Y19" s="36">
        <v>1.1870408125339849</v>
      </c>
      <c r="Z19" s="36">
        <v>2.1860073485489715</v>
      </c>
      <c r="AB19" s="37">
        <f t="shared" si="4"/>
        <v>1.4490450114860132</v>
      </c>
      <c r="AC19" s="38" t="str">
        <f t="shared" si="11"/>
        <v>free</v>
      </c>
      <c r="AD19" s="47">
        <f t="shared" si="12"/>
        <v>0.68610463359279028</v>
      </c>
      <c r="AE19" s="47">
        <f t="shared" si="13"/>
        <v>4.4520322123671203E-3</v>
      </c>
      <c r="AF19" s="40" t="str">
        <f t="shared" si="18"/>
        <v>A</v>
      </c>
      <c r="AH19" s="41">
        <f t="shared" si="5"/>
        <v>1.6349206349206351</v>
      </c>
      <c r="AI19" s="36">
        <f t="shared" si="6"/>
        <v>1.6736883606712063</v>
      </c>
      <c r="AJ19" s="41">
        <f t="shared" si="14"/>
        <v>2.1586958939879084</v>
      </c>
      <c r="AK19" s="36">
        <f t="shared" si="16"/>
        <v>2.1353834400109863</v>
      </c>
      <c r="AL19" s="41">
        <f t="shared" si="7"/>
        <v>3.8548140964069786</v>
      </c>
      <c r="AM19" s="36">
        <f t="shared" si="8"/>
        <v>3.9324375729500494</v>
      </c>
      <c r="AO19" s="45">
        <f t="shared" si="9"/>
        <v>-2.371229827462118E-2</v>
      </c>
      <c r="AP19" s="45">
        <f t="shared" si="17"/>
        <v>1.0917221488241147E-2</v>
      </c>
      <c r="AQ19" s="45">
        <f t="shared" si="10"/>
        <v>2.0136762656186802E-2</v>
      </c>
    </row>
    <row r="20" spans="1:43">
      <c r="A20" s="25">
        <v>45054</v>
      </c>
      <c r="B20" s="2">
        <v>2</v>
      </c>
      <c r="C20" s="2">
        <v>5</v>
      </c>
      <c r="D20" s="50">
        <v>7</v>
      </c>
      <c r="E20" s="26">
        <v>0.5</v>
      </c>
      <c r="F20" s="28">
        <v>9.8000000000000007</v>
      </c>
      <c r="G20" s="27">
        <v>5</v>
      </c>
      <c r="H20" s="27">
        <v>5</v>
      </c>
      <c r="I20" s="29">
        <v>3.05</v>
      </c>
      <c r="J20" s="27">
        <v>3.2</v>
      </c>
      <c r="K20" s="26" t="s">
        <v>43</v>
      </c>
      <c r="L20" s="31">
        <v>0.59499999999999997</v>
      </c>
      <c r="M20" s="31" t="s">
        <v>39</v>
      </c>
      <c r="N20" s="49">
        <v>17.13</v>
      </c>
      <c r="O20" s="49">
        <v>15.3</v>
      </c>
      <c r="P20" s="49">
        <v>4.45</v>
      </c>
      <c r="Q20" s="27">
        <v>0.79787234042553157</v>
      </c>
      <c r="R20" s="27">
        <v>1.8072289156626504</v>
      </c>
      <c r="S20" s="34">
        <f t="shared" si="0"/>
        <v>1.0710382513661203</v>
      </c>
      <c r="T20" s="34">
        <f t="shared" si="1"/>
        <v>0.5469963436806502</v>
      </c>
      <c r="U20" s="34">
        <f t="shared" si="2"/>
        <v>1.9580354855011948</v>
      </c>
      <c r="V20" s="35">
        <v>1.5342123858104504</v>
      </c>
      <c r="W20" s="34">
        <f t="shared" si="3"/>
        <v>2.7382682552362199</v>
      </c>
      <c r="X20" s="36">
        <v>4.5473531126350499</v>
      </c>
      <c r="Y20" s="36">
        <v>0.79935928361196928</v>
      </c>
      <c r="Z20" s="36">
        <v>1.8164222785338369</v>
      </c>
      <c r="AB20" s="37">
        <f t="shared" si="4"/>
        <v>1.2892755505757874</v>
      </c>
      <c r="AC20" s="38" t="str">
        <f t="shared" si="11"/>
        <v>free</v>
      </c>
      <c r="AD20" s="47">
        <f t="shared" si="12"/>
        <v>0.69810298839449303</v>
      </c>
      <c r="AE20" s="47">
        <f t="shared" si="13"/>
        <v>1.7327678453595421E-2</v>
      </c>
      <c r="AF20" s="40" t="str">
        <f t="shared" si="18"/>
        <v>A</v>
      </c>
      <c r="AH20" s="41">
        <f t="shared" si="5"/>
        <v>1.459016393442623</v>
      </c>
      <c r="AI20" s="36">
        <f t="shared" si="6"/>
        <v>1.4909354467655902</v>
      </c>
      <c r="AJ20" s="41">
        <f t="shared" si="14"/>
        <v>1.4586429135097636</v>
      </c>
      <c r="AK20" s="36">
        <f>Y20/T20</f>
        <v>1.4613612921673471</v>
      </c>
      <c r="AL20" s="41">
        <f t="shared" si="7"/>
        <v>3.3039140691546462</v>
      </c>
      <c r="AM20" s="36">
        <f>Z20/T20</f>
        <v>3.3207210606042157</v>
      </c>
      <c r="AO20" s="45">
        <f>1-AI20/AH20</f>
        <v>-2.1877103962932631E-2</v>
      </c>
      <c r="AP20" s="45">
        <f>IF(AJ20&gt;AK20,AJ20/AK20,AK20/AJ20)-1</f>
        <v>1.863635460335189E-3</v>
      </c>
      <c r="AQ20" s="45">
        <f>IF(AL20&gt;AM20,AL20/AM20,AM20/AL20)-1</f>
        <v>5.0869941220565984E-3</v>
      </c>
    </row>
    <row r="21" spans="1:43">
      <c r="A21" s="25">
        <v>45054</v>
      </c>
      <c r="B21" s="2">
        <v>2</v>
      </c>
      <c r="C21" s="2">
        <v>5</v>
      </c>
      <c r="D21" s="26">
        <v>8</v>
      </c>
      <c r="E21" s="26">
        <v>0.5</v>
      </c>
      <c r="F21" s="28">
        <v>13.7</v>
      </c>
      <c r="G21" s="27">
        <v>5</v>
      </c>
      <c r="H21" s="27">
        <v>5</v>
      </c>
      <c r="I21" s="29">
        <v>3.15</v>
      </c>
      <c r="J21" s="27">
        <v>3.25</v>
      </c>
      <c r="K21" s="26" t="s">
        <v>43</v>
      </c>
      <c r="L21" s="31">
        <v>0.6</v>
      </c>
      <c r="M21" s="31" t="s">
        <v>39</v>
      </c>
      <c r="N21" s="49">
        <v>30.669999999999998</v>
      </c>
      <c r="O21" s="49">
        <v>29.3</v>
      </c>
      <c r="P21" s="49">
        <v>5.7</v>
      </c>
      <c r="Q21" s="27">
        <v>1.363636363636364</v>
      </c>
      <c r="R21" s="27">
        <v>2.3437500000000013</v>
      </c>
      <c r="S21" s="34">
        <f t="shared" si="0"/>
        <v>1.4497354497354498</v>
      </c>
      <c r="T21" s="34">
        <f t="shared" si="1"/>
        <v>0.5558911764005614</v>
      </c>
      <c r="U21" s="34">
        <f t="shared" si="2"/>
        <v>2.6079483022605245</v>
      </c>
      <c r="V21" s="35">
        <v>2.206547900453419</v>
      </c>
      <c r="W21" s="34">
        <f t="shared" si="3"/>
        <v>3.9078436133308529</v>
      </c>
      <c r="X21" s="36">
        <v>5.6403594571312698</v>
      </c>
      <c r="Y21" s="36">
        <v>1.3366047422436282</v>
      </c>
      <c r="Z21" s="36">
        <v>2.3283956142897302</v>
      </c>
      <c r="AB21" s="37">
        <f t="shared" si="4"/>
        <v>1.5539984693054076</v>
      </c>
      <c r="AC21" s="38" t="str">
        <f t="shared" si="11"/>
        <v>free</v>
      </c>
      <c r="AD21" s="47">
        <f t="shared" si="12"/>
        <v>0.65701517263121578</v>
      </c>
      <c r="AE21" s="47">
        <f t="shared" si="13"/>
        <v>7.9359546207149242E-3</v>
      </c>
      <c r="AF21" s="40" t="str">
        <f t="shared" si="18"/>
        <v>A</v>
      </c>
      <c r="AH21" s="41">
        <f t="shared" si="5"/>
        <v>1.8095238095238095</v>
      </c>
      <c r="AI21" s="36">
        <f t="shared" si="6"/>
        <v>1.7905903038511968</v>
      </c>
      <c r="AJ21" s="41">
        <f t="shared" si="14"/>
        <v>2.4530635158953511</v>
      </c>
      <c r="AK21" s="36">
        <f>Y21/T21</f>
        <v>2.4044359741384058</v>
      </c>
      <c r="AL21" s="41">
        <f t="shared" si="7"/>
        <v>4.2162029179451359</v>
      </c>
      <c r="AM21" s="36">
        <f>Z21/T21</f>
        <v>4.1885817101222456</v>
      </c>
      <c r="AO21" s="45">
        <f>1-AI21/AH21</f>
        <v>1.0463253134864958E-2</v>
      </c>
      <c r="AP21" s="45">
        <f t="shared" si="17"/>
        <v>2.0224095080914051E-2</v>
      </c>
      <c r="AQ21" s="45">
        <f t="shared" si="10"/>
        <v>6.5944058715960985E-3</v>
      </c>
    </row>
    <row r="22" spans="1:43">
      <c r="A22" s="25">
        <v>45055</v>
      </c>
      <c r="B22" s="2">
        <v>1</v>
      </c>
      <c r="C22" s="2">
        <v>2</v>
      </c>
      <c r="D22" s="26">
        <v>1</v>
      </c>
      <c r="E22" s="26">
        <v>0.5</v>
      </c>
      <c r="F22" s="28">
        <v>18.8</v>
      </c>
      <c r="G22" s="27" t="s">
        <v>39</v>
      </c>
      <c r="H22" s="27">
        <v>5</v>
      </c>
      <c r="I22" s="29">
        <v>6.7</v>
      </c>
      <c r="J22" s="27">
        <v>3.1</v>
      </c>
      <c r="K22" s="51" t="s">
        <v>41</v>
      </c>
      <c r="L22" s="32" t="s">
        <v>39</v>
      </c>
      <c r="M22" s="32" t="s">
        <v>39</v>
      </c>
      <c r="N22" s="49">
        <v>7.44</v>
      </c>
      <c r="O22" s="49">
        <v>12.2</v>
      </c>
      <c r="P22" s="49">
        <v>6.1</v>
      </c>
      <c r="Q22" s="27">
        <v>0.38759689922480617</v>
      </c>
      <c r="R22" s="27">
        <v>1.8750000000000004</v>
      </c>
      <c r="S22" s="34">
        <f t="shared" si="0"/>
        <v>0.93532338308457708</v>
      </c>
      <c r="T22" s="34">
        <f t="shared" si="1"/>
        <v>0.81072190053063198</v>
      </c>
      <c r="U22" s="34">
        <f t="shared" si="2"/>
        <v>1.153692015070015</v>
      </c>
      <c r="V22" s="35">
        <v>1.4085433592560999</v>
      </c>
      <c r="W22" s="34">
        <f t="shared" si="3"/>
        <v>2.5541998192512736</v>
      </c>
      <c r="X22" s="36">
        <v>6.3395314519935502</v>
      </c>
      <c r="Y22" s="36">
        <v>0.41526857766391589</v>
      </c>
      <c r="Z22" s="36">
        <v>1.7122326648428563</v>
      </c>
      <c r="AB22" s="37">
        <f t="shared" si="4"/>
        <v>1.708764211374068</v>
      </c>
      <c r="AC22" s="38" t="str">
        <f t="shared" si="11"/>
        <v>free</v>
      </c>
      <c r="AD22" s="47">
        <f t="shared" si="12"/>
        <v>0.66403591833946363</v>
      </c>
      <c r="AE22" s="47">
        <f t="shared" si="13"/>
        <v>-0.38881819137131624</v>
      </c>
      <c r="AF22" s="40" t="str">
        <f t="shared" si="18"/>
        <v>C</v>
      </c>
      <c r="AH22" s="41">
        <f t="shared" si="5"/>
        <v>0.91044776119402981</v>
      </c>
      <c r="AI22" s="36">
        <f t="shared" si="6"/>
        <v>0.94619872417814177</v>
      </c>
      <c r="AJ22" s="41">
        <f t="shared" si="14"/>
        <v>0.47808860100006806</v>
      </c>
      <c r="AK22" s="36">
        <f t="shared" ref="AK22:AK24" si="19">Y22/T22</f>
        <v>0.51222074720334454</v>
      </c>
      <c r="AL22" s="41">
        <f t="shared" si="7"/>
        <v>2.3127536073378301</v>
      </c>
      <c r="AM22" s="36">
        <f t="shared" ref="AM22:AM24" si="20">Z22/T22</f>
        <v>2.1119852118490563</v>
      </c>
      <c r="AO22" s="45">
        <f>1-AI22/AH22</f>
        <v>-3.9267451146483667E-2</v>
      </c>
      <c r="AP22" s="45">
        <f>IF(AJ22&gt;AK22,AJ22/AK22,AK22/AJ22)-1</f>
        <v>7.1392930372903063E-2</v>
      </c>
      <c r="AQ22" s="45">
        <f>IF(AL22&gt;AM22,AL22/AM22,AM22/AL22)-1</f>
        <v>9.5061458935595367E-2</v>
      </c>
    </row>
    <row r="23" spans="1:43">
      <c r="A23" s="25">
        <v>45055</v>
      </c>
      <c r="B23" s="2">
        <v>1</v>
      </c>
      <c r="C23" s="2">
        <v>2</v>
      </c>
      <c r="D23" s="26">
        <v>2</v>
      </c>
      <c r="E23" s="26">
        <v>0.5</v>
      </c>
      <c r="F23" s="27">
        <v>24.5</v>
      </c>
      <c r="G23" s="27" t="s">
        <v>39</v>
      </c>
      <c r="H23" s="27">
        <v>3</v>
      </c>
      <c r="I23" s="29">
        <v>8.3000000000000007</v>
      </c>
      <c r="J23" s="27">
        <v>2</v>
      </c>
      <c r="K23" s="26" t="s">
        <v>41</v>
      </c>
      <c r="L23" s="27" t="s">
        <v>39</v>
      </c>
      <c r="M23" s="27" t="s">
        <v>39</v>
      </c>
      <c r="N23" s="49">
        <v>8.3999999999999986</v>
      </c>
      <c r="O23" s="49">
        <v>17</v>
      </c>
      <c r="P23" s="49">
        <v>6.4</v>
      </c>
      <c r="Q23" s="27">
        <v>0.44</v>
      </c>
      <c r="R23" s="27">
        <v>1.770956316410861</v>
      </c>
      <c r="S23" s="34">
        <f t="shared" si="0"/>
        <v>0.98393574297188735</v>
      </c>
      <c r="T23" s="34">
        <f t="shared" si="1"/>
        <v>0.90234693992942649</v>
      </c>
      <c r="U23" s="34">
        <f t="shared" si="2"/>
        <v>1.0904184404380448</v>
      </c>
      <c r="V23" s="35">
        <v>1.6149462482124244</v>
      </c>
      <c r="W23" s="34">
        <f t="shared" si="3"/>
        <v>3.6459320499455989</v>
      </c>
      <c r="X23" s="36">
        <v>7.0120510180573197</v>
      </c>
      <c r="Y23" s="36">
        <v>0.48260158627929717</v>
      </c>
      <c r="Z23" s="36">
        <v>1.7699124173841647</v>
      </c>
      <c r="AB23" s="37">
        <f t="shared" si="4"/>
        <v>2.5922962793631443</v>
      </c>
      <c r="AC23" s="38" t="str">
        <f t="shared" si="11"/>
        <v>free</v>
      </c>
      <c r="AD23" s="47">
        <f t="shared" si="12"/>
        <v>0.60926841624667116</v>
      </c>
      <c r="AE23" s="47">
        <f t="shared" si="13"/>
        <v>-0.68056020681066587</v>
      </c>
      <c r="AF23" s="40" t="str">
        <f t="shared" si="18"/>
        <v>C</v>
      </c>
      <c r="AH23" s="41">
        <f t="shared" si="5"/>
        <v>0.77108433734939752</v>
      </c>
      <c r="AI23" s="36">
        <f t="shared" si="6"/>
        <v>0.84482542386232762</v>
      </c>
      <c r="AJ23" s="41">
        <f t="shared" si="14"/>
        <v>0.48761732381384576</v>
      </c>
      <c r="AK23" s="36">
        <f t="shared" si="19"/>
        <v>0.53482930447688104</v>
      </c>
      <c r="AL23" s="41">
        <f t="shared" si="7"/>
        <v>1.9626113172715689</v>
      </c>
      <c r="AM23" s="36">
        <f t="shared" si="20"/>
        <v>1.9614544462494563</v>
      </c>
      <c r="AO23" s="45">
        <f t="shared" ref="AO23:AO24" si="21">1-AI23/AH23</f>
        <v>-9.5632971571456338E-2</v>
      </c>
      <c r="AP23" s="45">
        <f t="shared" ref="AP23:AP24" si="22">IF(AJ23&gt;AK23,AJ23/AK23,AK23/AJ23)-1</f>
        <v>9.6821786998402493E-2</v>
      </c>
      <c r="AQ23" s="45">
        <f t="shared" ref="AQ23:AQ24" si="23">IF(AL23&gt;AM23,AL23/AM23,AM23/AL23)-1</f>
        <v>5.8980264585017927E-4</v>
      </c>
    </row>
    <row r="24" spans="1:43">
      <c r="A24" s="25">
        <v>45055</v>
      </c>
      <c r="B24" s="2">
        <v>1</v>
      </c>
      <c r="C24" s="2">
        <v>2</v>
      </c>
      <c r="D24" s="26">
        <v>3</v>
      </c>
      <c r="E24" s="26">
        <v>0.5</v>
      </c>
      <c r="F24" s="28">
        <v>24.5</v>
      </c>
      <c r="G24" s="27" t="s">
        <v>39</v>
      </c>
      <c r="H24" s="27">
        <v>3</v>
      </c>
      <c r="I24" s="29">
        <v>8.3000000000000007</v>
      </c>
      <c r="J24" s="27">
        <v>1.9</v>
      </c>
      <c r="K24" s="26" t="s">
        <v>41</v>
      </c>
      <c r="L24" s="27" t="s">
        <v>39</v>
      </c>
      <c r="M24" s="27" t="s">
        <v>39</v>
      </c>
      <c r="N24" s="49">
        <v>8.379999999999999</v>
      </c>
      <c r="O24" s="49">
        <v>16.5</v>
      </c>
      <c r="P24" s="49">
        <v>6.2</v>
      </c>
      <c r="Q24" s="27">
        <v>0.4261363636363637</v>
      </c>
      <c r="R24" s="27">
        <v>1.764705882352942</v>
      </c>
      <c r="S24" s="34">
        <f t="shared" si="0"/>
        <v>0.98393574297188735</v>
      </c>
      <c r="T24" s="34">
        <f t="shared" si="1"/>
        <v>0.90234693992942649</v>
      </c>
      <c r="U24" s="34">
        <f t="shared" si="2"/>
        <v>1.0904184404380448</v>
      </c>
      <c r="V24" s="35">
        <v>1.5935120362029931</v>
      </c>
      <c r="W24" s="34">
        <f t="shared" si="3"/>
        <v>3.690999989776965</v>
      </c>
      <c r="X24" s="36">
        <v>6.80394255022577</v>
      </c>
      <c r="Y24" s="36">
        <v>0.46736049054433138</v>
      </c>
      <c r="Z24" s="36">
        <v>1.7485882274039328</v>
      </c>
      <c r="AB24" s="37">
        <f t="shared" si="4"/>
        <v>2.637362066603695</v>
      </c>
      <c r="AC24" s="38" t="str">
        <f t="shared" si="11"/>
        <v>free</v>
      </c>
      <c r="AD24" s="47">
        <f t="shared" si="12"/>
        <v>0.61746364044817703</v>
      </c>
      <c r="AE24" s="47">
        <f t="shared" si="13"/>
        <v>-0.71536612484942053</v>
      </c>
      <c r="AF24" s="40" t="str">
        <f t="shared" si="18"/>
        <v>C</v>
      </c>
      <c r="AH24" s="41">
        <f t="shared" si="5"/>
        <v>0.74698795180722888</v>
      </c>
      <c r="AI24" s="36">
        <f t="shared" si="6"/>
        <v>0.81975211448503249</v>
      </c>
      <c r="AJ24" s="41">
        <f t="shared" si="14"/>
        <v>0.47225334821847159</v>
      </c>
      <c r="AK24" s="36">
        <f t="shared" si="19"/>
        <v>0.51793879921716601</v>
      </c>
      <c r="AL24" s="41">
        <f t="shared" si="7"/>
        <v>1.9556844537988476</v>
      </c>
      <c r="AM24" s="36">
        <f t="shared" si="20"/>
        <v>1.937822527043414</v>
      </c>
      <c r="AO24" s="45">
        <f t="shared" si="21"/>
        <v>-9.7410088746092027E-2</v>
      </c>
      <c r="AP24" s="45">
        <f t="shared" si="22"/>
        <v>9.6739284477364018E-2</v>
      </c>
      <c r="AQ24" s="45">
        <f t="shared" si="23"/>
        <v>9.2175245700574227E-3</v>
      </c>
    </row>
    <row r="25" spans="1:43">
      <c r="A25" s="52">
        <v>45056</v>
      </c>
      <c r="B25" s="2">
        <v>3</v>
      </c>
      <c r="C25" s="2">
        <v>4</v>
      </c>
      <c r="D25" s="26">
        <v>1</v>
      </c>
      <c r="E25" s="26">
        <v>0.5</v>
      </c>
      <c r="F25" s="27">
        <v>0</v>
      </c>
      <c r="G25" s="27">
        <v>0</v>
      </c>
      <c r="H25" s="27">
        <v>2.5</v>
      </c>
      <c r="I25" s="29">
        <f>6.5</f>
        <v>6.5</v>
      </c>
      <c r="J25" s="30">
        <v>1.55</v>
      </c>
      <c r="K25" s="26" t="s">
        <v>44</v>
      </c>
      <c r="L25" s="27" t="s">
        <v>39</v>
      </c>
      <c r="M25" s="27" t="s">
        <v>39</v>
      </c>
      <c r="N25" s="49">
        <v>18.55</v>
      </c>
      <c r="O25" s="49">
        <v>16.399999999999999</v>
      </c>
      <c r="P25" s="49">
        <v>8.6999999999999993</v>
      </c>
      <c r="Q25" s="27" t="s">
        <v>39</v>
      </c>
      <c r="R25" s="27">
        <v>1.0489510489510492</v>
      </c>
      <c r="S25" s="34">
        <f t="shared" si="0"/>
        <v>0</v>
      </c>
      <c r="T25" s="34">
        <f t="shared" si="1"/>
        <v>0.79852989925236995</v>
      </c>
      <c r="U25" s="34">
        <f t="shared" si="2"/>
        <v>0</v>
      </c>
      <c r="V25" s="35">
        <v>1.5845701973177442</v>
      </c>
      <c r="W25" s="34">
        <f t="shared" si="3"/>
        <v>4.0636016749195081</v>
      </c>
      <c r="X25" s="36">
        <v>8.5324239522039491</v>
      </c>
      <c r="Y25" s="43" t="s">
        <v>39</v>
      </c>
      <c r="Z25" s="36">
        <v>0.98381524578812574</v>
      </c>
      <c r="AB25" s="37">
        <f t="shared" si="4"/>
        <v>4.3079917506928282</v>
      </c>
      <c r="AC25" s="38" t="str">
        <f t="shared" si="11"/>
        <v>submerged</v>
      </c>
      <c r="AD25" s="39" t="s">
        <v>39</v>
      </c>
      <c r="AE25" s="39" t="s">
        <v>39</v>
      </c>
      <c r="AF25" s="40" t="str">
        <f>IF(AND(AB25&gt;W25,P25&lt;I25),"Cw",IF(AB25&gt;W25,"Aw","no"))</f>
        <v>Aw</v>
      </c>
      <c r="AH25" s="41">
        <f t="shared" si="5"/>
        <v>1.3384615384615384</v>
      </c>
      <c r="AI25" s="36">
        <f t="shared" si="6"/>
        <v>1.3126806080313769</v>
      </c>
      <c r="AJ25" s="42" t="s">
        <v>39</v>
      </c>
      <c r="AK25" s="43" t="s">
        <v>39</v>
      </c>
      <c r="AL25" s="41">
        <f t="shared" si="7"/>
        <v>1.3136027216177353</v>
      </c>
      <c r="AM25" s="36">
        <f>Z25/T25</f>
        <v>1.2320330731626088</v>
      </c>
      <c r="AO25" s="45">
        <f>1-AI25/AH25</f>
        <v>1.9261614689201068E-2</v>
      </c>
      <c r="AP25" s="45"/>
      <c r="AQ25" s="45">
        <f>IF(AL25&gt;AM25,AL25/AM25,AM25/AL25)-1</f>
        <v>6.6207352896573202E-2</v>
      </c>
    </row>
    <row r="26" spans="1:43">
      <c r="A26" s="52">
        <v>45056</v>
      </c>
      <c r="B26" s="2">
        <v>1</v>
      </c>
      <c r="C26" s="2">
        <v>4</v>
      </c>
      <c r="D26" s="26">
        <v>2</v>
      </c>
      <c r="E26" s="26">
        <v>0.5</v>
      </c>
      <c r="F26" s="27">
        <v>0</v>
      </c>
      <c r="G26" s="27">
        <v>0</v>
      </c>
      <c r="H26" s="27">
        <v>2.5</v>
      </c>
      <c r="I26" s="53">
        <v>2.8</v>
      </c>
      <c r="J26" s="27">
        <v>1.8</v>
      </c>
      <c r="K26" s="26" t="s">
        <v>43</v>
      </c>
      <c r="L26" s="27" t="s">
        <v>39</v>
      </c>
      <c r="M26" s="27" t="s">
        <v>39</v>
      </c>
      <c r="N26" s="49">
        <v>33.410000000000004</v>
      </c>
      <c r="O26" s="49">
        <v>31</v>
      </c>
      <c r="P26" s="49">
        <v>9</v>
      </c>
      <c r="Q26" s="27">
        <v>0.64102564102564119</v>
      </c>
      <c r="R26" s="27">
        <v>1.4150943396226421</v>
      </c>
      <c r="S26" s="34">
        <f t="shared" si="0"/>
        <v>0</v>
      </c>
      <c r="T26" s="34">
        <f t="shared" si="1"/>
        <v>0.52409922724613889</v>
      </c>
      <c r="U26" s="34">
        <f t="shared" si="2"/>
        <v>0</v>
      </c>
      <c r="V26" s="35">
        <v>2.2297553881207817</v>
      </c>
      <c r="W26" s="34">
        <f t="shared" si="3"/>
        <v>5.3062348278963754</v>
      </c>
      <c r="X26" s="36">
        <v>9.5072325723113096</v>
      </c>
      <c r="Y26" s="36">
        <v>0.68604083692403761</v>
      </c>
      <c r="Z26" s="36">
        <v>1.4316859171541771</v>
      </c>
      <c r="AB26" s="37">
        <f t="shared" si="4"/>
        <v>3.872983346207417</v>
      </c>
      <c r="AC26" s="38" t="str">
        <f t="shared" si="11"/>
        <v>free</v>
      </c>
      <c r="AD26" s="47">
        <f t="shared" ref="AD26:AD42" si="24">U26*SQRT(I26/J26)/W26</f>
        <v>0</v>
      </c>
      <c r="AE26" s="47">
        <f t="shared" ref="AE26:AE42" si="25">(1-I26/J26)*SQRT((J26/I26+1)/2)/W26</f>
        <v>-9.489119839113587E-2</v>
      </c>
      <c r="AF26" s="40" t="str">
        <f>IF(AND(AD26+AE26&lt;1,AD26-AE26&lt;1),"A",IF(AND(AD26+AE26&gt;1,AD26-AE26&lt;1),"B",IF(AND(AD26+AE26&lt;1,AD26-AE26&gt;1),"C","D")))</f>
        <v>A</v>
      </c>
      <c r="AH26" s="41">
        <f t="shared" si="5"/>
        <v>3.2142857142857144</v>
      </c>
      <c r="AI26" s="36">
        <f t="shared" si="6"/>
        <v>3.3954402043968965</v>
      </c>
      <c r="AJ26" s="54">
        <f t="shared" ref="AJ26:AJ42" si="26">Q26/T26</f>
        <v>1.2230997637487238</v>
      </c>
      <c r="AK26" s="55">
        <f>Y26/T26</f>
        <v>1.3089903614794764</v>
      </c>
      <c r="AL26" s="41">
        <f t="shared" si="7"/>
        <v>2.7000504218603907</v>
      </c>
      <c r="AM26" s="36">
        <f>Z26/T26</f>
        <v>2.7317077429724916</v>
      </c>
      <c r="AO26" s="45">
        <f>1-AI26/AH26</f>
        <v>-5.635917470125662E-2</v>
      </c>
      <c r="AP26" s="45">
        <f>IF(AJ26&gt;AK26,AJ26/AK26,AK26/AJ26)-1</f>
        <v>7.0223705601498487E-2</v>
      </c>
      <c r="AQ26" s="45">
        <f>IF(AL26&gt;AM26,AL26/AM26,AM26/AL26)-1</f>
        <v>1.1724714788951429E-2</v>
      </c>
    </row>
    <row r="27" spans="1:43">
      <c r="A27" s="56">
        <v>45068</v>
      </c>
      <c r="B27" s="2">
        <v>2</v>
      </c>
      <c r="C27" s="2">
        <v>1.6</v>
      </c>
      <c r="D27" s="26">
        <v>1</v>
      </c>
      <c r="E27" s="26">
        <v>0.3</v>
      </c>
      <c r="F27" s="28">
        <v>26.2</v>
      </c>
      <c r="G27" s="27">
        <v>10</v>
      </c>
      <c r="H27" s="27">
        <v>0.8</v>
      </c>
      <c r="I27" s="29">
        <v>6.35</v>
      </c>
      <c r="J27" s="27">
        <v>0.65</v>
      </c>
      <c r="K27" s="26" t="s">
        <v>41</v>
      </c>
      <c r="L27" s="27" t="s">
        <v>39</v>
      </c>
      <c r="M27" s="31">
        <v>0.6</v>
      </c>
      <c r="N27" s="49">
        <v>15.14</v>
      </c>
      <c r="O27" s="49">
        <v>21.5</v>
      </c>
      <c r="P27" s="49">
        <v>2.5</v>
      </c>
      <c r="Q27" s="27">
        <v>0.56179775280898869</v>
      </c>
      <c r="R27" s="27">
        <v>1.5789473684210524</v>
      </c>
      <c r="S27" s="34">
        <f t="shared" si="0"/>
        <v>1.3753280839895012</v>
      </c>
      <c r="T27" s="34">
        <f t="shared" si="1"/>
        <v>0.78926231380954714</v>
      </c>
      <c r="U27" s="34">
        <f t="shared" si="2"/>
        <v>1.7425487824842156</v>
      </c>
      <c r="V27" s="35">
        <v>1.2835396816777487</v>
      </c>
      <c r="W27" s="34">
        <f t="shared" si="3"/>
        <v>5.0829766864200883</v>
      </c>
      <c r="X27" s="36">
        <v>2.4475592475645498</v>
      </c>
      <c r="Y27" s="36">
        <v>0.52338892241255064</v>
      </c>
      <c r="Z27" s="36">
        <v>1.5560749501123861</v>
      </c>
      <c r="AB27" s="37">
        <f t="shared" si="4"/>
        <v>3.0527899743052966</v>
      </c>
      <c r="AC27" s="38" t="str">
        <f t="shared" si="11"/>
        <v>free</v>
      </c>
      <c r="AD27" s="47">
        <f t="shared" si="24"/>
        <v>1.0715119319036348</v>
      </c>
      <c r="AE27" s="47">
        <f t="shared" si="25"/>
        <v>-1.2808271969912766</v>
      </c>
      <c r="AF27" s="40" t="str">
        <f t="shared" ref="AF27:AF34" si="27">IF(AND(AD27+AE27&lt;1,AD27-AE27&lt;1),"A",IF(AND(AD27+AE27&gt;1,AD27-AE27&lt;1),"B",IF(AND(AD27+AE27&lt;1,AD27-AE27&gt;1),"C","D")))</f>
        <v>C</v>
      </c>
      <c r="AH27" s="41">
        <f t="shared" si="5"/>
        <v>0.39370078740157483</v>
      </c>
      <c r="AI27" s="36">
        <f t="shared" si="6"/>
        <v>0.38544240119126771</v>
      </c>
      <c r="AJ27" s="41">
        <f t="shared" si="26"/>
        <v>0.71180106154739475</v>
      </c>
      <c r="AK27" s="36">
        <f t="shared" ref="AK27:AK34" si="28">Y27/T27</f>
        <v>0.66313684722421318</v>
      </c>
      <c r="AL27" s="54">
        <f t="shared" si="7"/>
        <v>2.0005356150858358</v>
      </c>
      <c r="AM27" s="55">
        <f t="shared" ref="AM27:AM34" si="29">Z27/T27</f>
        <v>1.9715561263804047</v>
      </c>
      <c r="AO27" s="45">
        <f t="shared" ref="AO27:AO34" si="30">1-AI27/AH27</f>
        <v>2.0976300974180018E-2</v>
      </c>
      <c r="AP27" s="45">
        <f t="shared" ref="AP27:AP34" si="31">IF(AJ27&gt;AK27,AJ27/AK27,AK27/AJ27)-1</f>
        <v>7.3384874520066701E-2</v>
      </c>
      <c r="AQ27" s="45">
        <f t="shared" ref="AQ27:AQ34" si="32">IF(AL27&gt;AM27,AL27/AM27,AM27/AL27)-1</f>
        <v>1.4698789609725482E-2</v>
      </c>
    </row>
    <row r="28" spans="1:43">
      <c r="A28" s="56">
        <v>45068</v>
      </c>
      <c r="B28" s="2">
        <v>2</v>
      </c>
      <c r="C28" s="2">
        <v>1.6</v>
      </c>
      <c r="D28" s="26">
        <v>2</v>
      </c>
      <c r="E28" s="26">
        <v>0.3</v>
      </c>
      <c r="F28" s="28">
        <v>27</v>
      </c>
      <c r="G28" s="27">
        <v>10</v>
      </c>
      <c r="H28" s="27">
        <v>0.8</v>
      </c>
      <c r="I28" s="29">
        <v>6.45</v>
      </c>
      <c r="J28" s="27">
        <v>0.6</v>
      </c>
      <c r="K28" s="26" t="s">
        <v>41</v>
      </c>
      <c r="L28" s="27" t="s">
        <v>39</v>
      </c>
      <c r="M28" s="31">
        <v>0.6</v>
      </c>
      <c r="N28" s="49">
        <v>14.93</v>
      </c>
      <c r="O28" s="49">
        <v>21.8</v>
      </c>
      <c r="P28" s="49">
        <v>2.5</v>
      </c>
      <c r="Q28" s="27">
        <v>0.50847457627118642</v>
      </c>
      <c r="R28" s="27">
        <v>1.53061224489796</v>
      </c>
      <c r="S28" s="34">
        <f t="shared" si="0"/>
        <v>1.3953488372093024</v>
      </c>
      <c r="T28" s="34">
        <f t="shared" si="1"/>
        <v>0.79545270129656365</v>
      </c>
      <c r="U28" s="34">
        <f t="shared" si="2"/>
        <v>1.7541568907050367</v>
      </c>
      <c r="V28" s="35">
        <v>1.5501669490519034</v>
      </c>
      <c r="W28" s="34">
        <f t="shared" si="3"/>
        <v>6.389521623500559</v>
      </c>
      <c r="X28" s="36">
        <v>2.3961900654477799</v>
      </c>
      <c r="Y28" s="36">
        <v>0.52425665846867753</v>
      </c>
      <c r="Z28" s="36">
        <v>1.5514146484779301</v>
      </c>
      <c r="AB28" s="37">
        <f t="shared" si="4"/>
        <v>3.2808366141715881</v>
      </c>
      <c r="AC28" s="38" t="str">
        <f t="shared" si="11"/>
        <v>free</v>
      </c>
      <c r="AD28" s="47">
        <f t="shared" si="24"/>
        <v>0.90012810430690104</v>
      </c>
      <c r="AE28" s="47">
        <f t="shared" si="25"/>
        <v>-1.1280698054811709</v>
      </c>
      <c r="AF28" s="40" t="str">
        <f t="shared" si="27"/>
        <v>C</v>
      </c>
      <c r="AH28" s="41">
        <f t="shared" si="5"/>
        <v>0.38759689922480617</v>
      </c>
      <c r="AI28" s="36">
        <f t="shared" si="6"/>
        <v>0.37150233572833796</v>
      </c>
      <c r="AJ28" s="41">
        <f t="shared" si="26"/>
        <v>0.63922666356200486</v>
      </c>
      <c r="AK28" s="36">
        <f t="shared" si="28"/>
        <v>0.65906704146475981</v>
      </c>
      <c r="AL28" s="41">
        <f t="shared" si="7"/>
        <v>1.9242027117427707</v>
      </c>
      <c r="AM28" s="36">
        <f t="shared" si="29"/>
        <v>1.9503543654439435</v>
      </c>
      <c r="AO28" s="45">
        <f t="shared" si="30"/>
        <v>4.1523973820888016E-2</v>
      </c>
      <c r="AP28" s="45">
        <f t="shared" si="31"/>
        <v>3.1038094988399045E-2</v>
      </c>
      <c r="AQ28" s="45">
        <f t="shared" si="32"/>
        <v>1.3590903672247245E-2</v>
      </c>
    </row>
    <row r="29" spans="1:43">
      <c r="A29" s="56">
        <v>45068</v>
      </c>
      <c r="B29" s="2">
        <v>2</v>
      </c>
      <c r="C29" s="2">
        <v>1.6</v>
      </c>
      <c r="D29" s="26">
        <v>3</v>
      </c>
      <c r="E29" s="26">
        <v>0.3</v>
      </c>
      <c r="F29" s="28">
        <v>26.2</v>
      </c>
      <c r="G29" s="27">
        <v>10</v>
      </c>
      <c r="H29" s="28">
        <v>1.8</v>
      </c>
      <c r="I29" s="29">
        <v>6.4</v>
      </c>
      <c r="J29" s="27">
        <v>1.2</v>
      </c>
      <c r="K29" s="26" t="s">
        <v>41</v>
      </c>
      <c r="L29" s="27" t="s">
        <v>39</v>
      </c>
      <c r="M29" s="31">
        <v>0.6</v>
      </c>
      <c r="N29" s="49">
        <v>14.8</v>
      </c>
      <c r="O29" s="49">
        <v>21</v>
      </c>
      <c r="P29" s="49">
        <v>3.1</v>
      </c>
      <c r="Q29" s="27">
        <v>0.54054054054054068</v>
      </c>
      <c r="R29" s="27">
        <v>1.6304347826086958</v>
      </c>
      <c r="S29" s="34">
        <f t="shared" si="0"/>
        <v>1.364583333333333</v>
      </c>
      <c r="T29" s="34">
        <f t="shared" si="1"/>
        <v>0.79236355292252059</v>
      </c>
      <c r="U29" s="34">
        <f t="shared" si="2"/>
        <v>1.7221682248006751</v>
      </c>
      <c r="V29" s="35">
        <v>1.2485970505309525</v>
      </c>
      <c r="W29" s="34">
        <f t="shared" si="3"/>
        <v>3.6391267143702537</v>
      </c>
      <c r="X29" s="36">
        <v>2.9513707342175799</v>
      </c>
      <c r="Y29" s="36">
        <v>0.540917696229402</v>
      </c>
      <c r="Z29" s="36">
        <v>1.6734576754736161</v>
      </c>
      <c r="AB29" s="37">
        <f t="shared" si="4"/>
        <v>2.1513884405709311</v>
      </c>
      <c r="AC29" s="38" t="str">
        <f t="shared" si="11"/>
        <v>free</v>
      </c>
      <c r="AD29" s="47">
        <f t="shared" si="24"/>
        <v>1.0928932859108218</v>
      </c>
      <c r="AE29" s="47">
        <f t="shared" si="25"/>
        <v>-0.91754364357695872</v>
      </c>
      <c r="AF29" s="40" t="str">
        <f t="shared" si="27"/>
        <v>C</v>
      </c>
      <c r="AH29" s="41">
        <f t="shared" si="5"/>
        <v>0.484375</v>
      </c>
      <c r="AI29" s="36">
        <f t="shared" si="6"/>
        <v>0.46115167722149686</v>
      </c>
      <c r="AJ29" s="41">
        <f t="shared" si="26"/>
        <v>0.68218753695425993</v>
      </c>
      <c r="AK29" s="36">
        <f t="shared" si="28"/>
        <v>0.68266352513856021</v>
      </c>
      <c r="AL29" s="41">
        <f t="shared" si="7"/>
        <v>2.057685233747903</v>
      </c>
      <c r="AM29" s="36">
        <f t="shared" si="29"/>
        <v>2.1119821441828122</v>
      </c>
      <c r="AO29" s="45">
        <f t="shared" si="30"/>
        <v>4.7944924445942005E-2</v>
      </c>
      <c r="AP29" s="45">
        <f t="shared" si="31"/>
        <v>6.97738024393324E-4</v>
      </c>
      <c r="AQ29" s="45">
        <f t="shared" si="32"/>
        <v>2.6387374290484544E-2</v>
      </c>
    </row>
    <row r="30" spans="1:43">
      <c r="A30" s="56">
        <v>45068</v>
      </c>
      <c r="B30" s="2">
        <v>2</v>
      </c>
      <c r="C30" s="2">
        <v>1.6</v>
      </c>
      <c r="D30" s="26">
        <v>4</v>
      </c>
      <c r="E30" s="26">
        <v>0.3</v>
      </c>
      <c r="F30" s="28">
        <v>26.1</v>
      </c>
      <c r="G30" s="27">
        <v>10</v>
      </c>
      <c r="H30" s="28">
        <v>1.8</v>
      </c>
      <c r="I30" s="29">
        <v>6.2</v>
      </c>
      <c r="J30" s="27">
        <v>1.1000000000000001</v>
      </c>
      <c r="K30" s="26" t="s">
        <v>41</v>
      </c>
      <c r="L30" s="27" t="s">
        <v>39</v>
      </c>
      <c r="M30" s="31">
        <v>0.6</v>
      </c>
      <c r="N30" s="49">
        <v>14.98</v>
      </c>
      <c r="O30" s="49">
        <v>21.5</v>
      </c>
      <c r="P30" s="49">
        <v>3</v>
      </c>
      <c r="Q30" s="27">
        <v>0.58823529411764708</v>
      </c>
      <c r="R30" s="27">
        <v>1.7</v>
      </c>
      <c r="S30" s="34">
        <f t="shared" si="0"/>
        <v>1.403225806451613</v>
      </c>
      <c r="T30" s="34">
        <f t="shared" si="1"/>
        <v>0.77988460684898764</v>
      </c>
      <c r="U30" s="34">
        <f t="shared" si="2"/>
        <v>1.7992736285963464</v>
      </c>
      <c r="V30" s="35">
        <v>1.2669624324776698</v>
      </c>
      <c r="W30" s="34">
        <f t="shared" si="3"/>
        <v>3.8568512661834617</v>
      </c>
      <c r="X30" s="36">
        <v>2.7609919082353098</v>
      </c>
      <c r="Y30" s="36">
        <v>0.57750862245226342</v>
      </c>
      <c r="Z30" s="36">
        <v>1.68550367480256</v>
      </c>
      <c r="AB30" s="37">
        <f t="shared" si="4"/>
        <v>2.2544721395704079</v>
      </c>
      <c r="AC30" s="38" t="str">
        <f t="shared" si="11"/>
        <v>free</v>
      </c>
      <c r="AD30" s="47">
        <f t="shared" si="24"/>
        <v>1.1075512347335088</v>
      </c>
      <c r="AE30" s="47">
        <f t="shared" si="25"/>
        <v>-0.92234880018664156</v>
      </c>
      <c r="AF30" s="40" t="str">
        <f t="shared" si="27"/>
        <v>C</v>
      </c>
      <c r="AH30" s="41">
        <f t="shared" si="5"/>
        <v>0.48387096774193544</v>
      </c>
      <c r="AI30" s="36">
        <f t="shared" si="6"/>
        <v>0.44532127552182416</v>
      </c>
      <c r="AJ30" s="41">
        <f t="shared" si="26"/>
        <v>0.7542593980593203</v>
      </c>
      <c r="AK30" s="36">
        <f t="shared" si="28"/>
        <v>0.74050522010634945</v>
      </c>
      <c r="AL30" s="41">
        <f t="shared" si="7"/>
        <v>2.1798096603914354</v>
      </c>
      <c r="AM30" s="36">
        <f t="shared" si="29"/>
        <v>2.161221878211697</v>
      </c>
      <c r="AO30" s="45">
        <f t="shared" si="30"/>
        <v>7.9669363921563319E-2</v>
      </c>
      <c r="AP30" s="45">
        <f t="shared" si="31"/>
        <v>1.8574045907462367E-2</v>
      </c>
      <c r="AQ30" s="45">
        <f t="shared" si="32"/>
        <v>8.6005894939018557E-3</v>
      </c>
    </row>
    <row r="31" spans="1:43">
      <c r="A31" s="56">
        <v>45068</v>
      </c>
      <c r="B31" s="2">
        <v>2</v>
      </c>
      <c r="C31" s="2">
        <v>2.6</v>
      </c>
      <c r="D31" s="26">
        <v>5</v>
      </c>
      <c r="E31" s="26">
        <v>0.8</v>
      </c>
      <c r="F31" s="27">
        <v>25.4</v>
      </c>
      <c r="G31" s="27" t="s">
        <v>39</v>
      </c>
      <c r="H31" s="28">
        <v>2.5</v>
      </c>
      <c r="I31" s="29">
        <v>7</v>
      </c>
      <c r="J31" s="27">
        <v>1.5</v>
      </c>
      <c r="K31" s="26" t="s">
        <v>41</v>
      </c>
      <c r="L31" s="27" t="s">
        <v>39</v>
      </c>
      <c r="M31" s="30">
        <v>0.6</v>
      </c>
      <c r="N31" s="49">
        <v>7.8100000000000005</v>
      </c>
      <c r="O31" s="49">
        <v>17.7</v>
      </c>
      <c r="P31" s="49">
        <v>3.6</v>
      </c>
      <c r="Q31" s="27">
        <v>0.37313432835820892</v>
      </c>
      <c r="R31" s="27">
        <v>1.5789473684210524</v>
      </c>
      <c r="S31" s="34">
        <f t="shared" si="0"/>
        <v>1.2095238095238094</v>
      </c>
      <c r="T31" s="34">
        <f t="shared" si="1"/>
        <v>0.82867363901598801</v>
      </c>
      <c r="U31" s="34">
        <f t="shared" si="2"/>
        <v>1.4595900636589134</v>
      </c>
      <c r="V31" s="35">
        <v>1.1316239989501813</v>
      </c>
      <c r="W31" s="34">
        <f t="shared" si="3"/>
        <v>2.9499999999999997</v>
      </c>
      <c r="X31" s="36">
        <v>3.4928256822475801</v>
      </c>
      <c r="Y31" s="36">
        <v>0.37646998719031111</v>
      </c>
      <c r="Z31" s="36">
        <v>1.5770946194104953</v>
      </c>
      <c r="AB31" s="37">
        <f t="shared" si="4"/>
        <v>2.0199009876724157</v>
      </c>
      <c r="AC31" s="38" t="str">
        <f t="shared" si="11"/>
        <v>free</v>
      </c>
      <c r="AD31" s="47">
        <f t="shared" si="24"/>
        <v>1.0688389523780837</v>
      </c>
      <c r="AE31" s="47">
        <f t="shared" si="25"/>
        <v>-0.96848937256652845</v>
      </c>
      <c r="AF31" s="40" t="str">
        <f t="shared" si="27"/>
        <v>C</v>
      </c>
      <c r="AH31" s="41">
        <f t="shared" si="5"/>
        <v>0.51428571428571435</v>
      </c>
      <c r="AI31" s="36">
        <f t="shared" si="6"/>
        <v>0.49897509746394003</v>
      </c>
      <c r="AJ31" s="41">
        <f t="shared" si="26"/>
        <v>0.45027898896517193</v>
      </c>
      <c r="AK31" s="36">
        <f t="shared" si="28"/>
        <v>0.45430428755686253</v>
      </c>
      <c r="AL31" s="41">
        <f t="shared" si="7"/>
        <v>1.905391090147359</v>
      </c>
      <c r="AM31" s="36">
        <f t="shared" si="29"/>
        <v>1.9031552895579289</v>
      </c>
      <c r="AO31" s="45">
        <f t="shared" si="30"/>
        <v>2.9770643820116738E-2</v>
      </c>
      <c r="AP31" s="45">
        <f t="shared" si="31"/>
        <v>8.9395656700337334E-3</v>
      </c>
      <c r="AQ31" s="45">
        <f t="shared" si="32"/>
        <v>1.1747862098785422E-3</v>
      </c>
    </row>
    <row r="32" spans="1:43">
      <c r="A32" s="56">
        <v>45068</v>
      </c>
      <c r="B32" s="2">
        <v>2</v>
      </c>
      <c r="C32" s="2">
        <v>2.6</v>
      </c>
      <c r="D32" s="26">
        <v>6</v>
      </c>
      <c r="E32" s="26">
        <v>0.8</v>
      </c>
      <c r="F32" s="28">
        <v>25.3</v>
      </c>
      <c r="G32" s="27" t="s">
        <v>39</v>
      </c>
      <c r="H32" s="28">
        <v>2.5</v>
      </c>
      <c r="I32" s="29">
        <v>7.1</v>
      </c>
      <c r="J32" s="27">
        <v>1.5</v>
      </c>
      <c r="K32" s="26" t="s">
        <v>41</v>
      </c>
      <c r="L32" s="27" t="s">
        <v>39</v>
      </c>
      <c r="M32" s="30">
        <v>0.6</v>
      </c>
      <c r="N32" s="49">
        <v>7.8599999999999994</v>
      </c>
      <c r="O32" s="49">
        <v>18</v>
      </c>
      <c r="P32" s="49">
        <v>3.6</v>
      </c>
      <c r="Q32" s="27">
        <v>0.38961038961038963</v>
      </c>
      <c r="R32" s="27">
        <v>1.6</v>
      </c>
      <c r="S32" s="34">
        <f t="shared" si="0"/>
        <v>1.187793427230047</v>
      </c>
      <c r="T32" s="34">
        <f t="shared" si="1"/>
        <v>0.83457174646641374</v>
      </c>
      <c r="U32" s="34">
        <f t="shared" si="2"/>
        <v>1.4232370461367496</v>
      </c>
      <c r="V32" s="35">
        <v>1.141917415847304</v>
      </c>
      <c r="W32" s="34">
        <f t="shared" si="3"/>
        <v>2.9768336301410026</v>
      </c>
      <c r="X32" s="36">
        <v>3.6092369485578302</v>
      </c>
      <c r="Y32" s="36">
        <v>0.36538498928736574</v>
      </c>
      <c r="Z32" s="36">
        <v>1.57009944339521</v>
      </c>
      <c r="AB32" s="37">
        <f t="shared" si="4"/>
        <v>2.0199009876724157</v>
      </c>
      <c r="AC32" s="38" t="str">
        <f t="shared" si="11"/>
        <v>free</v>
      </c>
      <c r="AD32" s="47">
        <f t="shared" si="24"/>
        <v>1.0401745439259311</v>
      </c>
      <c r="AE32" s="47">
        <f t="shared" si="25"/>
        <v>-0.97599424759786069</v>
      </c>
      <c r="AF32" s="40" t="str">
        <f t="shared" si="27"/>
        <v>C</v>
      </c>
      <c r="AH32" s="41">
        <f t="shared" si="5"/>
        <v>0.50704225352112675</v>
      </c>
      <c r="AI32" s="36">
        <f t="shared" si="6"/>
        <v>0.50834323219124367</v>
      </c>
      <c r="AJ32" s="41">
        <f t="shared" si="26"/>
        <v>0.46683870051916382</v>
      </c>
      <c r="AK32" s="36">
        <f t="shared" si="28"/>
        <v>0.4378113575428475</v>
      </c>
      <c r="AL32" s="41">
        <f t="shared" si="7"/>
        <v>1.9171509301320326</v>
      </c>
      <c r="AM32" s="36">
        <f t="shared" si="29"/>
        <v>1.881323505190571</v>
      </c>
      <c r="AO32" s="45">
        <f t="shared" si="30"/>
        <v>-2.5658190438417883E-3</v>
      </c>
      <c r="AP32" s="45">
        <f t="shared" si="31"/>
        <v>6.6301027774217758E-2</v>
      </c>
      <c r="AQ32" s="45">
        <f t="shared" si="32"/>
        <v>1.9043734287385261E-2</v>
      </c>
    </row>
    <row r="33" spans="1:43">
      <c r="A33" s="56">
        <v>45068</v>
      </c>
      <c r="B33" s="2">
        <v>2</v>
      </c>
      <c r="C33" s="2">
        <v>2.6</v>
      </c>
      <c r="D33" s="26">
        <v>7</v>
      </c>
      <c r="E33" s="26">
        <v>0.8</v>
      </c>
      <c r="F33" s="27">
        <v>30.4</v>
      </c>
      <c r="G33" s="27" t="s">
        <v>39</v>
      </c>
      <c r="H33" s="28">
        <v>2.5</v>
      </c>
      <c r="I33" s="29">
        <v>8.1</v>
      </c>
      <c r="J33" s="27">
        <v>1.5</v>
      </c>
      <c r="K33" s="26" t="s">
        <v>41</v>
      </c>
      <c r="L33" s="27" t="s">
        <v>39</v>
      </c>
      <c r="M33" s="30">
        <v>0.6</v>
      </c>
      <c r="N33" s="49">
        <v>8.9</v>
      </c>
      <c r="O33" s="49">
        <v>20.3</v>
      </c>
      <c r="P33" s="49">
        <v>4.2</v>
      </c>
      <c r="Q33" s="27">
        <v>0.39473684210526311</v>
      </c>
      <c r="R33" s="27">
        <v>1.6</v>
      </c>
      <c r="S33" s="34">
        <f t="shared" si="0"/>
        <v>1.2510288065843622</v>
      </c>
      <c r="T33" s="34">
        <f t="shared" si="1"/>
        <v>0.8914089970378356</v>
      </c>
      <c r="U33" s="34">
        <f t="shared" si="2"/>
        <v>1.4034285168105194</v>
      </c>
      <c r="V33" s="35">
        <v>1.2180000000000002</v>
      </c>
      <c r="W33" s="34">
        <f t="shared" si="3"/>
        <v>3.1751712612434471</v>
      </c>
      <c r="X33" s="36">
        <v>3.9781438328135699</v>
      </c>
      <c r="Y33" s="36">
        <v>0.37382821523496923</v>
      </c>
      <c r="Z33" s="36">
        <v>1.6311168608948863</v>
      </c>
      <c r="AB33" s="37">
        <f t="shared" si="4"/>
        <v>2.3065125189341593</v>
      </c>
      <c r="AC33" s="38" t="str">
        <f t="shared" si="11"/>
        <v>free</v>
      </c>
      <c r="AD33" s="47">
        <f t="shared" si="24"/>
        <v>1.0271172467851906</v>
      </c>
      <c r="AE33" s="47">
        <f t="shared" si="25"/>
        <v>-1.0667524050086528</v>
      </c>
      <c r="AF33" s="40" t="str">
        <f t="shared" si="27"/>
        <v>C</v>
      </c>
      <c r="AH33" s="41">
        <f t="shared" si="5"/>
        <v>0.5185185185185186</v>
      </c>
      <c r="AI33" s="36">
        <f t="shared" si="6"/>
        <v>0.49112886824858887</v>
      </c>
      <c r="AJ33" s="41">
        <f t="shared" si="26"/>
        <v>0.44282348890013346</v>
      </c>
      <c r="AK33" s="36">
        <f t="shared" si="28"/>
        <v>0.41936778344980313</v>
      </c>
      <c r="AL33" s="41">
        <f t="shared" si="7"/>
        <v>1.7949112083418748</v>
      </c>
      <c r="AM33" s="36">
        <f t="shared" si="29"/>
        <v>1.8298187098347785</v>
      </c>
      <c r="AO33" s="45">
        <f t="shared" si="30"/>
        <v>5.2822896949150211E-2</v>
      </c>
      <c r="AP33" s="45">
        <f t="shared" si="31"/>
        <v>5.5931109579708371E-2</v>
      </c>
      <c r="AQ33" s="45">
        <f t="shared" si="32"/>
        <v>1.944803805930384E-2</v>
      </c>
    </row>
    <row r="34" spans="1:43">
      <c r="A34" s="56">
        <v>45068</v>
      </c>
      <c r="B34" s="2">
        <v>2</v>
      </c>
      <c r="C34" s="2">
        <v>2.6</v>
      </c>
      <c r="D34" s="26">
        <v>8</v>
      </c>
      <c r="E34" s="26">
        <v>0.8</v>
      </c>
      <c r="F34" s="27">
        <v>30.3</v>
      </c>
      <c r="G34" s="27" t="s">
        <v>39</v>
      </c>
      <c r="H34" s="28">
        <v>2.5</v>
      </c>
      <c r="I34" s="29">
        <v>8.1</v>
      </c>
      <c r="J34" s="27">
        <v>1.5</v>
      </c>
      <c r="K34" s="26" t="s">
        <v>41</v>
      </c>
      <c r="L34" s="27" t="s">
        <v>39</v>
      </c>
      <c r="M34" s="30">
        <v>0.6</v>
      </c>
      <c r="N34" s="49">
        <v>8.8699999999999992</v>
      </c>
      <c r="O34" s="49">
        <v>20.3</v>
      </c>
      <c r="P34" s="49">
        <v>4.2</v>
      </c>
      <c r="Q34" s="27">
        <v>0.391644908616188</v>
      </c>
      <c r="R34" s="27">
        <v>1.6</v>
      </c>
      <c r="S34" s="34">
        <f t="shared" si="0"/>
        <v>1.2469135802469136</v>
      </c>
      <c r="T34" s="34">
        <f t="shared" ref="T34:T67" si="33">IF(I34&gt;0,SQRT(0.0981*I34),"-")</f>
        <v>0.8914089970378356</v>
      </c>
      <c r="U34" s="34">
        <f t="shared" ref="U34:U67" si="34">IF(I34&gt;0,S34/SQRT(0.0981*I34),"-")</f>
        <v>1.3988119756368005</v>
      </c>
      <c r="V34" s="35">
        <v>1.2180000000000002</v>
      </c>
      <c r="W34" s="34">
        <f t="shared" ref="W34:W65" si="35">IF(J34&lt;&gt;"-",V34/SQRT(0.0981*J34),"-")</f>
        <v>3.1751712612434471</v>
      </c>
      <c r="X34" s="36">
        <v>3.9890693171122402</v>
      </c>
      <c r="Y34" s="36">
        <v>0.37182726919895015</v>
      </c>
      <c r="Z34" s="36">
        <v>1.6289548842098858</v>
      </c>
      <c r="AB34" s="37">
        <f t="shared" ref="AB34:AB67" si="36">SQRT(P34/J34)*SQRT(0.5*(1+P34/J34))</f>
        <v>2.3065125189341593</v>
      </c>
      <c r="AC34" s="38" t="str">
        <f t="shared" si="11"/>
        <v>free</v>
      </c>
      <c r="AD34" s="47">
        <f t="shared" si="24"/>
        <v>1.0237385716312919</v>
      </c>
      <c r="AE34" s="47">
        <f t="shared" si="25"/>
        <v>-1.0667524050086528</v>
      </c>
      <c r="AF34" s="40" t="str">
        <f t="shared" si="27"/>
        <v>C</v>
      </c>
      <c r="AH34" s="41">
        <f t="shared" ref="AH34:AH67" si="37">P34/I34</f>
        <v>0.5185185185185186</v>
      </c>
      <c r="AI34" s="36">
        <f t="shared" ref="AI34:AI67" si="38">X34/I34</f>
        <v>0.49247769347064696</v>
      </c>
      <c r="AJ34" s="41">
        <f t="shared" si="26"/>
        <v>0.43935489760326568</v>
      </c>
      <c r="AK34" s="36">
        <f t="shared" si="28"/>
        <v>0.41712308315771696</v>
      </c>
      <c r="AL34" s="41">
        <f t="shared" ref="AL34:AL67" si="39">R34/T34</f>
        <v>1.7949112083418748</v>
      </c>
      <c r="AM34" s="36">
        <f t="shared" si="29"/>
        <v>1.8273933622197278</v>
      </c>
      <c r="AO34" s="45">
        <f t="shared" si="30"/>
        <v>5.0221591163752466E-2</v>
      </c>
      <c r="AP34" s="45">
        <f t="shared" si="31"/>
        <v>5.3297972093150126E-2</v>
      </c>
      <c r="AQ34" s="45">
        <f t="shared" si="32"/>
        <v>1.8096802631178521E-2</v>
      </c>
    </row>
    <row r="35" spans="1:43">
      <c r="A35" s="56">
        <v>45068</v>
      </c>
      <c r="B35" s="2">
        <v>2</v>
      </c>
      <c r="C35" s="2">
        <v>1.6</v>
      </c>
      <c r="D35" s="26">
        <v>9</v>
      </c>
      <c r="E35" s="26">
        <v>0.8</v>
      </c>
      <c r="F35" s="27">
        <v>24.9</v>
      </c>
      <c r="G35" s="28">
        <v>4.7</v>
      </c>
      <c r="H35" s="28">
        <v>1.8</v>
      </c>
      <c r="I35" s="29">
        <v>2.95</v>
      </c>
      <c r="J35" s="27">
        <v>1</v>
      </c>
      <c r="K35" s="26" t="s">
        <v>42</v>
      </c>
      <c r="L35" s="27" t="s">
        <v>39</v>
      </c>
      <c r="M35" s="30">
        <v>0.6</v>
      </c>
      <c r="N35" s="49">
        <v>40.300000000000004</v>
      </c>
      <c r="O35" s="49">
        <v>43.5</v>
      </c>
      <c r="P35" s="49">
        <v>0.54</v>
      </c>
      <c r="Q35" s="27">
        <v>1.5625</v>
      </c>
      <c r="R35" s="27">
        <v>2.8301886792452815</v>
      </c>
      <c r="S35" s="34">
        <f t="shared" si="0"/>
        <v>2.8135593220338979</v>
      </c>
      <c r="T35" s="34">
        <f t="shared" si="33"/>
        <v>0.53795445903905292</v>
      </c>
      <c r="U35" s="34">
        <f t="shared" si="34"/>
        <v>5.2301068887127613</v>
      </c>
      <c r="V35" s="35">
        <v>1.8267905176854888</v>
      </c>
      <c r="W35" s="34">
        <f t="shared" si="35"/>
        <v>5.8324932514397192</v>
      </c>
      <c r="X35" s="36">
        <v>0.52296862068899197</v>
      </c>
      <c r="Y35" s="36">
        <v>1.6362600071932014</v>
      </c>
      <c r="Z35" s="36">
        <v>2.6806645932953903</v>
      </c>
      <c r="AB35" s="37">
        <f t="shared" si="36"/>
        <v>0.64482555780614037</v>
      </c>
      <c r="AC35" s="38" t="str">
        <f t="shared" si="11"/>
        <v>free</v>
      </c>
      <c r="AD35" s="47">
        <f t="shared" si="24"/>
        <v>1.5401652760923168</v>
      </c>
      <c r="AE35" s="47">
        <f t="shared" si="25"/>
        <v>-0.27356019736735754</v>
      </c>
      <c r="AF35" s="40" t="str">
        <f t="shared" ref="AF35:AF42" si="40">IF(AND(AD35+AE35&lt;1,AD35-AE35&lt;1),"A",IF(AND(AD35+AE35&gt;1,AD35-AE35&lt;1),"B",IF(AND(AD35+AE35&lt;1,AD35-AE35&gt;1),"C","D")))</f>
        <v>D</v>
      </c>
      <c r="AH35" s="41">
        <f t="shared" si="37"/>
        <v>0.18305084745762712</v>
      </c>
      <c r="AI35" s="36">
        <f t="shared" si="38"/>
        <v>0.17727749853864133</v>
      </c>
      <c r="AJ35" s="41">
        <f t="shared" si="26"/>
        <v>2.9045209566458299</v>
      </c>
      <c r="AK35" s="36">
        <f t="shared" ref="AK35:AK42" si="41">Y35/T35</f>
        <v>3.0416329481050304</v>
      </c>
      <c r="AL35" s="41">
        <f t="shared" si="39"/>
        <v>5.2610190912830097</v>
      </c>
      <c r="AM35" s="36">
        <f t="shared" ref="AM35:AM49" si="42">Z35/T35</f>
        <v>4.9830697529375563</v>
      </c>
      <c r="AO35" s="45">
        <f t="shared" ref="AO35:AO49" si="43">1-AI35/AH35</f>
        <v>3.1539591316681603E-2</v>
      </c>
      <c r="AP35" s="45">
        <f t="shared" ref="AP35:AP42" si="44">IF(AJ35&gt;AK35,AJ35/AK35,AK35/AJ35)-1</f>
        <v>4.7206404603648888E-2</v>
      </c>
      <c r="AQ35" s="45">
        <f t="shared" ref="AQ35:AQ49" si="45">IF(AL35&gt;AM35,AL35/AM35,AM35/AL35)-1</f>
        <v>5.5778737229515984E-2</v>
      </c>
    </row>
    <row r="36" spans="1:43">
      <c r="A36" s="56">
        <v>45068</v>
      </c>
      <c r="B36" s="2">
        <v>2</v>
      </c>
      <c r="C36" s="2">
        <v>1.6</v>
      </c>
      <c r="D36" s="26">
        <v>10</v>
      </c>
      <c r="E36" s="26">
        <v>0.8</v>
      </c>
      <c r="F36" s="28">
        <v>14.8</v>
      </c>
      <c r="G36" s="28">
        <v>4.7</v>
      </c>
      <c r="H36" s="28">
        <v>3.2</v>
      </c>
      <c r="I36" s="29">
        <v>2.95</v>
      </c>
      <c r="J36" s="27">
        <v>2.2000000000000002</v>
      </c>
      <c r="K36" s="26" t="s">
        <v>42</v>
      </c>
      <c r="L36" s="27" t="s">
        <v>39</v>
      </c>
      <c r="M36" s="30">
        <v>0.6</v>
      </c>
      <c r="N36" s="49">
        <v>18.149999999999999</v>
      </c>
      <c r="O36" s="49">
        <v>19.2</v>
      </c>
      <c r="P36" s="49">
        <v>1.4</v>
      </c>
      <c r="Q36" s="27">
        <v>0.78947368421052622</v>
      </c>
      <c r="R36" s="27">
        <v>1.9480519480519491</v>
      </c>
      <c r="S36" s="34">
        <f t="shared" si="0"/>
        <v>1.6723163841807909</v>
      </c>
      <c r="T36" s="34">
        <f t="shared" si="33"/>
        <v>0.53795445903905292</v>
      </c>
      <c r="U36" s="34">
        <f t="shared" si="34"/>
        <v>3.1086579097569831</v>
      </c>
      <c r="V36" s="35">
        <v>1.1627165098350463</v>
      </c>
      <c r="W36" s="34">
        <f t="shared" si="35"/>
        <v>2.5028106545386906</v>
      </c>
      <c r="X36" s="36">
        <v>1.4587138158366899</v>
      </c>
      <c r="Y36" s="36">
        <v>0.8083046117508873</v>
      </c>
      <c r="Z36" s="36">
        <v>1.9322131142068153</v>
      </c>
      <c r="AB36" s="37">
        <f t="shared" si="36"/>
        <v>0.72156853938125198</v>
      </c>
      <c r="AC36" s="38" t="str">
        <f t="shared" si="11"/>
        <v>free</v>
      </c>
      <c r="AD36" s="47">
        <f t="shared" si="24"/>
        <v>1.4382838551230694</v>
      </c>
      <c r="AE36" s="47">
        <f t="shared" si="25"/>
        <v>-0.12725890913995139</v>
      </c>
      <c r="AF36" s="40" t="str">
        <f t="shared" si="40"/>
        <v>D</v>
      </c>
      <c r="AH36" s="41">
        <f t="shared" si="37"/>
        <v>0.47457627118644063</v>
      </c>
      <c r="AI36" s="36">
        <f t="shared" si="38"/>
        <v>0.49447925960565758</v>
      </c>
      <c r="AJ36" s="41">
        <f t="shared" si="26"/>
        <v>1.4675474307263139</v>
      </c>
      <c r="AK36" s="36">
        <f t="shared" si="41"/>
        <v>1.502552117877711</v>
      </c>
      <c r="AL36" s="41">
        <f t="shared" si="39"/>
        <v>3.621220932961037</v>
      </c>
      <c r="AM36" s="36">
        <f t="shared" si="42"/>
        <v>3.5917782290685425</v>
      </c>
      <c r="AO36" s="45">
        <f t="shared" si="43"/>
        <v>-4.1938439883349998E-2</v>
      </c>
      <c r="AP36" s="45">
        <f t="shared" si="44"/>
        <v>2.3852508217790724E-2</v>
      </c>
      <c r="AQ36" s="45">
        <f t="shared" si="45"/>
        <v>8.1972499455040815E-3</v>
      </c>
    </row>
    <row r="37" spans="1:43">
      <c r="A37" s="56">
        <v>45068</v>
      </c>
      <c r="B37" s="2">
        <v>2</v>
      </c>
      <c r="C37" s="2">
        <v>1.6</v>
      </c>
      <c r="D37" s="26">
        <v>11</v>
      </c>
      <c r="E37" s="26">
        <v>0.8</v>
      </c>
      <c r="F37" s="28">
        <v>15.2</v>
      </c>
      <c r="G37" s="28">
        <v>4.7</v>
      </c>
      <c r="H37" s="28">
        <v>3.2</v>
      </c>
      <c r="I37" s="29">
        <v>2.9</v>
      </c>
      <c r="J37" s="27">
        <v>2.25</v>
      </c>
      <c r="K37" s="26" t="s">
        <v>42</v>
      </c>
      <c r="L37" s="27" t="s">
        <v>39</v>
      </c>
      <c r="M37" s="30">
        <v>0.6</v>
      </c>
      <c r="N37" s="49">
        <v>17.990000000000002</v>
      </c>
      <c r="O37" s="49">
        <v>19.399999999999999</v>
      </c>
      <c r="P37" s="49">
        <v>1.4</v>
      </c>
      <c r="Q37" s="27">
        <v>0.79365079365079338</v>
      </c>
      <c r="R37" s="27">
        <v>2</v>
      </c>
      <c r="S37" s="34">
        <f t="shared" si="0"/>
        <v>1.7471264367816091</v>
      </c>
      <c r="T37" s="34">
        <f t="shared" si="33"/>
        <v>0.53337603995680194</v>
      </c>
      <c r="U37" s="34">
        <f t="shared" si="34"/>
        <v>3.2755997755787991</v>
      </c>
      <c r="V37" s="35">
        <v>1.1680253722449063</v>
      </c>
      <c r="W37" s="34">
        <f t="shared" si="35"/>
        <v>2.4861453407586471</v>
      </c>
      <c r="X37" s="36">
        <v>1.3427754374888401</v>
      </c>
      <c r="Y37" s="36">
        <v>0.83035419213142259</v>
      </c>
      <c r="Z37" s="36">
        <v>1.9803854722874856</v>
      </c>
      <c r="AB37" s="37">
        <f t="shared" si="36"/>
        <v>0.71041632725092363</v>
      </c>
      <c r="AC37" s="38" t="str">
        <f t="shared" si="11"/>
        <v>free</v>
      </c>
      <c r="AD37" s="47">
        <f t="shared" si="24"/>
        <v>1.4957949358785669</v>
      </c>
      <c r="AE37" s="47">
        <f t="shared" si="25"/>
        <v>-0.10949491284657756</v>
      </c>
      <c r="AF37" s="40" t="str">
        <f t="shared" si="40"/>
        <v>D</v>
      </c>
      <c r="AH37" s="41">
        <f t="shared" si="37"/>
        <v>0.48275862068965514</v>
      </c>
      <c r="AI37" s="36">
        <f t="shared" si="38"/>
        <v>0.46302601292718626</v>
      </c>
      <c r="AJ37" s="41">
        <f t="shared" si="26"/>
        <v>1.4879760885304691</v>
      </c>
      <c r="AK37" s="36">
        <f t="shared" si="41"/>
        <v>1.5567894504572664</v>
      </c>
      <c r="AL37" s="41">
        <f t="shared" si="39"/>
        <v>3.7496997430967838</v>
      </c>
      <c r="AM37" s="36">
        <f t="shared" si="42"/>
        <v>3.7129254483344938</v>
      </c>
      <c r="AO37" s="45">
        <f t="shared" si="43"/>
        <v>4.0874687507971297E-2</v>
      </c>
      <c r="AP37" s="45">
        <f t="shared" si="44"/>
        <v>4.6246282085592894E-2</v>
      </c>
      <c r="AQ37" s="45">
        <f t="shared" si="45"/>
        <v>9.9043989097022944E-3</v>
      </c>
    </row>
    <row r="38" spans="1:43">
      <c r="A38" s="56">
        <v>45068</v>
      </c>
      <c r="B38" s="2">
        <v>1</v>
      </c>
      <c r="C38" s="2">
        <v>3</v>
      </c>
      <c r="D38" s="26">
        <v>12</v>
      </c>
      <c r="E38" s="26">
        <v>0.8</v>
      </c>
      <c r="F38" s="27">
        <v>14.6</v>
      </c>
      <c r="G38" s="27">
        <v>3</v>
      </c>
      <c r="H38" s="28">
        <v>12.8</v>
      </c>
      <c r="I38" s="29">
        <v>2.2999999999999998</v>
      </c>
      <c r="J38" s="27">
        <v>8.3000000000000007</v>
      </c>
      <c r="K38" s="26" t="s">
        <v>45</v>
      </c>
      <c r="L38" s="27" t="s">
        <v>39</v>
      </c>
      <c r="M38" s="27" t="s">
        <v>39</v>
      </c>
      <c r="N38" s="49">
        <v>35.190000000000005</v>
      </c>
      <c r="O38" s="49">
        <v>28</v>
      </c>
      <c r="P38" s="49">
        <v>4.8</v>
      </c>
      <c r="Q38" s="27">
        <v>1.4018691588785044</v>
      </c>
      <c r="R38" s="27">
        <v>2.7777777777777777</v>
      </c>
      <c r="S38" s="34">
        <f t="shared" si="0"/>
        <v>2.1159420289855073</v>
      </c>
      <c r="T38" s="34">
        <f t="shared" si="33"/>
        <v>0.47500526312873631</v>
      </c>
      <c r="U38" s="34">
        <f t="shared" si="34"/>
        <v>4.4545654400718568</v>
      </c>
      <c r="V38" s="35">
        <v>2.0585158739504013</v>
      </c>
      <c r="W38" s="34">
        <f t="shared" si="35"/>
        <v>2.2812909124636693</v>
      </c>
      <c r="X38" s="36">
        <v>4.6231178352653597</v>
      </c>
      <c r="Y38" s="36">
        <v>1.4252735424513816</v>
      </c>
      <c r="Z38" s="36">
        <v>2.9421206092521111</v>
      </c>
      <c r="AB38" s="37">
        <f t="shared" si="36"/>
        <v>0.67555883223499691</v>
      </c>
      <c r="AC38" s="38" t="str">
        <f t="shared" si="11"/>
        <v>free</v>
      </c>
      <c r="AD38" s="47">
        <f t="shared" si="24"/>
        <v>1.0278968725778646</v>
      </c>
      <c r="AE38" s="47">
        <f t="shared" si="25"/>
        <v>0.4810237329787152</v>
      </c>
      <c r="AF38" s="40" t="str">
        <f t="shared" si="40"/>
        <v>B</v>
      </c>
      <c r="AH38" s="41">
        <f t="shared" si="37"/>
        <v>2.0869565217391304</v>
      </c>
      <c r="AI38" s="36">
        <f t="shared" si="38"/>
        <v>2.0100512327240696</v>
      </c>
      <c r="AJ38" s="41">
        <f t="shared" si="26"/>
        <v>2.9512707914955643</v>
      </c>
      <c r="AK38" s="36">
        <f t="shared" si="41"/>
        <v>3.0005426320194326</v>
      </c>
      <c r="AL38" s="41">
        <f t="shared" si="39"/>
        <v>5.8478884201856562</v>
      </c>
      <c r="AM38" s="36">
        <f t="shared" si="42"/>
        <v>6.1938694949885962</v>
      </c>
      <c r="AO38" s="45">
        <f t="shared" si="43"/>
        <v>3.6850450986383287E-2</v>
      </c>
      <c r="AP38" s="45">
        <f t="shared" si="44"/>
        <v>1.6695126948652383E-2</v>
      </c>
      <c r="AQ38" s="45">
        <f t="shared" si="45"/>
        <v>5.916341933075997E-2</v>
      </c>
    </row>
    <row r="39" spans="1:43">
      <c r="A39" s="56">
        <v>45069</v>
      </c>
      <c r="B39" s="2">
        <v>1</v>
      </c>
      <c r="C39" s="2">
        <v>3</v>
      </c>
      <c r="D39" s="26">
        <v>1</v>
      </c>
      <c r="E39" s="26">
        <v>0.8</v>
      </c>
      <c r="F39" s="28">
        <v>12.1</v>
      </c>
      <c r="G39" s="27">
        <v>3</v>
      </c>
      <c r="H39" s="28">
        <v>12.8</v>
      </c>
      <c r="I39" s="29">
        <v>2</v>
      </c>
      <c r="J39" s="27">
        <v>8.5</v>
      </c>
      <c r="K39" s="26" t="s">
        <v>45</v>
      </c>
      <c r="L39" s="32" t="s">
        <v>39</v>
      </c>
      <c r="M39" s="32" t="s">
        <v>39</v>
      </c>
      <c r="N39" s="49">
        <v>25.6</v>
      </c>
      <c r="O39" s="49">
        <v>17.5</v>
      </c>
      <c r="P39" s="49">
        <v>3.4</v>
      </c>
      <c r="Q39" s="27">
        <v>0.94936708860759489</v>
      </c>
      <c r="R39" s="27">
        <v>2.5000000000000013</v>
      </c>
      <c r="S39" s="34">
        <f t="shared" si="0"/>
        <v>2.0166666666666666</v>
      </c>
      <c r="T39" s="34">
        <f t="shared" si="33"/>
        <v>0.44294469180700202</v>
      </c>
      <c r="U39" s="34">
        <f t="shared" si="34"/>
        <v>4.5528633799394527</v>
      </c>
      <c r="V39" s="35">
        <v>1.5202005181503575</v>
      </c>
      <c r="W39" s="34">
        <f t="shared" si="35"/>
        <v>1.6647802295407292</v>
      </c>
      <c r="X39" s="36">
        <v>3.2816651833240398</v>
      </c>
      <c r="Y39" s="36">
        <v>0.89517305000699454</v>
      </c>
      <c r="Z39" s="36">
        <v>2.6686508739905408</v>
      </c>
      <c r="AB39" s="37">
        <f t="shared" si="36"/>
        <v>0.52915026221291817</v>
      </c>
      <c r="AC39" s="38" t="str">
        <f t="shared" si="11"/>
        <v>free</v>
      </c>
      <c r="AD39" s="47">
        <f t="shared" si="24"/>
        <v>1.3265793838304727</v>
      </c>
      <c r="AE39" s="47">
        <f t="shared" si="25"/>
        <v>0.74422143627987991</v>
      </c>
      <c r="AF39" s="40" t="str">
        <f t="shared" si="40"/>
        <v>B</v>
      </c>
      <c r="AH39" s="41">
        <f t="shared" si="37"/>
        <v>1.7</v>
      </c>
      <c r="AI39" s="36">
        <f t="shared" si="38"/>
        <v>1.6408325916620199</v>
      </c>
      <c r="AJ39" s="54">
        <f t="shared" si="26"/>
        <v>2.1433084224006214</v>
      </c>
      <c r="AK39" s="55">
        <f t="shared" si="41"/>
        <v>2.0209589742572995</v>
      </c>
      <c r="AL39" s="41">
        <f t="shared" si="39"/>
        <v>5.6440455123216395</v>
      </c>
      <c r="AM39" s="36">
        <f t="shared" si="42"/>
        <v>6.02479479571981</v>
      </c>
      <c r="AO39" s="45">
        <f t="shared" si="43"/>
        <v>3.4804357845870659E-2</v>
      </c>
      <c r="AP39" s="45">
        <f t="shared" si="44"/>
        <v>6.054029285195428E-2</v>
      </c>
      <c r="AQ39" s="45">
        <f t="shared" si="45"/>
        <v>6.7460349596215829E-2</v>
      </c>
    </row>
    <row r="40" spans="1:43">
      <c r="A40" s="56">
        <v>45069</v>
      </c>
      <c r="B40" s="2">
        <v>2</v>
      </c>
      <c r="C40" s="2">
        <v>3.5</v>
      </c>
      <c r="D40" s="26">
        <v>2</v>
      </c>
      <c r="E40" s="26">
        <v>0.8</v>
      </c>
      <c r="F40" s="28">
        <v>7</v>
      </c>
      <c r="G40" s="27">
        <v>2</v>
      </c>
      <c r="H40" s="28">
        <v>12.8</v>
      </c>
      <c r="I40" s="29">
        <v>1.35</v>
      </c>
      <c r="J40" s="27">
        <v>8.1999999999999993</v>
      </c>
      <c r="K40" s="26" t="s">
        <v>45</v>
      </c>
      <c r="L40" s="30">
        <v>0.6</v>
      </c>
      <c r="M40" s="32" t="s">
        <v>39</v>
      </c>
      <c r="N40" s="49">
        <v>35.53</v>
      </c>
      <c r="O40" s="49">
        <v>27</v>
      </c>
      <c r="P40" s="49">
        <v>5</v>
      </c>
      <c r="Q40" s="27">
        <v>1.363636363636364</v>
      </c>
      <c r="R40" s="27">
        <v>2.727272727272728</v>
      </c>
      <c r="S40" s="34">
        <f t="shared" si="0"/>
        <v>1.728395061728395</v>
      </c>
      <c r="T40" s="34">
        <f t="shared" si="33"/>
        <v>0.36391619914480317</v>
      </c>
      <c r="U40" s="34">
        <f t="shared" si="34"/>
        <v>4.7494315059073866</v>
      </c>
      <c r="V40" s="35">
        <v>2.0157744394919517</v>
      </c>
      <c r="W40" s="34">
        <f t="shared" si="35"/>
        <v>2.2475041589655911</v>
      </c>
      <c r="X40" s="36">
        <v>4.7318260141631496</v>
      </c>
      <c r="Y40" s="36">
        <v>1.373423638694754</v>
      </c>
      <c r="Z40" s="36">
        <v>2.7509437627153002</v>
      </c>
      <c r="AB40" s="37">
        <f t="shared" si="36"/>
        <v>0.70055642030951581</v>
      </c>
      <c r="AC40" s="38" t="str">
        <f t="shared" si="11"/>
        <v>free</v>
      </c>
      <c r="AD40" s="47">
        <f t="shared" si="24"/>
        <v>0.85743475453732476</v>
      </c>
      <c r="AE40" s="47">
        <f t="shared" si="25"/>
        <v>0.69903032862267378</v>
      </c>
      <c r="AF40" s="40" t="str">
        <f t="shared" si="40"/>
        <v>B</v>
      </c>
      <c r="AH40" s="41">
        <f t="shared" si="37"/>
        <v>3.7037037037037033</v>
      </c>
      <c r="AI40" s="36">
        <f t="shared" si="38"/>
        <v>3.5050563067875182</v>
      </c>
      <c r="AJ40" s="41">
        <f t="shared" si="26"/>
        <v>3.7471164153749847</v>
      </c>
      <c r="AK40" s="36">
        <f t="shared" si="41"/>
        <v>3.7740107253325794</v>
      </c>
      <c r="AL40" s="41">
        <f t="shared" si="39"/>
        <v>7.4942328307499695</v>
      </c>
      <c r="AM40" s="36">
        <f t="shared" si="42"/>
        <v>7.5592781227655461</v>
      </c>
      <c r="AO40" s="45">
        <f t="shared" si="43"/>
        <v>5.3634797167369963E-2</v>
      </c>
      <c r="AP40" s="45">
        <f t="shared" si="44"/>
        <v>7.1773350428194771E-3</v>
      </c>
      <c r="AQ40" s="45">
        <f t="shared" si="45"/>
        <v>8.6793796622766095E-3</v>
      </c>
    </row>
    <row r="41" spans="1:43">
      <c r="A41" s="56">
        <v>45069</v>
      </c>
      <c r="B41" s="2">
        <v>2</v>
      </c>
      <c r="C41" s="2">
        <v>3.5</v>
      </c>
      <c r="D41" s="26">
        <v>3</v>
      </c>
      <c r="E41" s="26">
        <v>0.8</v>
      </c>
      <c r="F41" s="28">
        <v>7</v>
      </c>
      <c r="G41" s="27">
        <v>1.9</v>
      </c>
      <c r="H41" s="28">
        <v>12.8</v>
      </c>
      <c r="I41" s="29">
        <v>1.4</v>
      </c>
      <c r="J41" s="27">
        <v>8.1</v>
      </c>
      <c r="K41" s="26" t="s">
        <v>45</v>
      </c>
      <c r="L41" s="30">
        <v>0.6</v>
      </c>
      <c r="M41" s="32" t="s">
        <v>39</v>
      </c>
      <c r="N41" s="49">
        <v>35.120000000000005</v>
      </c>
      <c r="O41" s="49">
        <v>26.5</v>
      </c>
      <c r="P41" s="49">
        <v>5</v>
      </c>
      <c r="Q41" s="27">
        <v>1.3274336283185841</v>
      </c>
      <c r="R41" s="27">
        <v>2.727272727272724</v>
      </c>
      <c r="S41" s="34">
        <f t="shared" si="0"/>
        <v>1.666666666666667</v>
      </c>
      <c r="T41" s="34">
        <f t="shared" si="33"/>
        <v>0.3705941176003742</v>
      </c>
      <c r="U41" s="34">
        <f t="shared" si="34"/>
        <v>4.4972831124748112</v>
      </c>
      <c r="V41" s="35">
        <v>1.9955257032596556</v>
      </c>
      <c r="W41" s="34">
        <f t="shared" si="35"/>
        <v>2.238619657071911</v>
      </c>
      <c r="X41" s="36">
        <v>4.6420874238007599</v>
      </c>
      <c r="Y41" s="36">
        <v>1.3588918440956139</v>
      </c>
      <c r="Z41" s="36">
        <v>2.7337012357014587</v>
      </c>
      <c r="AB41" s="37">
        <f t="shared" si="36"/>
        <v>0.70651377421355543</v>
      </c>
      <c r="AC41" s="38" t="str">
        <f t="shared" si="11"/>
        <v>free</v>
      </c>
      <c r="AD41" s="47">
        <f t="shared" si="24"/>
        <v>0.8352018036872173</v>
      </c>
      <c r="AE41" s="47">
        <f t="shared" si="25"/>
        <v>0.68060049067562567</v>
      </c>
      <c r="AF41" s="40" t="str">
        <f t="shared" si="40"/>
        <v>B</v>
      </c>
      <c r="AH41" s="41">
        <f t="shared" si="37"/>
        <v>3.5714285714285716</v>
      </c>
      <c r="AI41" s="36">
        <f t="shared" si="38"/>
        <v>3.3157767312862574</v>
      </c>
      <c r="AJ41" s="41">
        <f t="shared" si="26"/>
        <v>3.5819069037409994</v>
      </c>
      <c r="AK41" s="36">
        <f t="shared" si="41"/>
        <v>3.6667928052785741</v>
      </c>
      <c r="AL41" s="41">
        <f t="shared" si="39"/>
        <v>7.359190547686044</v>
      </c>
      <c r="AM41" s="36">
        <f t="shared" si="42"/>
        <v>7.3765370411230142</v>
      </c>
      <c r="AO41" s="45">
        <f t="shared" si="43"/>
        <v>7.1582515239847933E-2</v>
      </c>
      <c r="AP41" s="45">
        <f t="shared" si="44"/>
        <v>2.3698522552028978E-2</v>
      </c>
      <c r="AQ41" s="45">
        <f t="shared" si="45"/>
        <v>2.3571197572027636E-3</v>
      </c>
    </row>
    <row r="42" spans="1:43">
      <c r="A42" s="56">
        <v>45069</v>
      </c>
      <c r="B42" s="2">
        <v>2</v>
      </c>
      <c r="C42" s="2">
        <v>3.5</v>
      </c>
      <c r="D42" s="26">
        <v>4</v>
      </c>
      <c r="E42" s="26">
        <v>0.8</v>
      </c>
      <c r="F42" s="27">
        <v>6</v>
      </c>
      <c r="G42" s="27">
        <v>1.9</v>
      </c>
      <c r="H42" s="28">
        <v>12.8</v>
      </c>
      <c r="I42" s="29">
        <v>1.45</v>
      </c>
      <c r="J42" s="27">
        <v>8.6999999999999993</v>
      </c>
      <c r="K42" s="26" t="s">
        <v>45</v>
      </c>
      <c r="L42" s="30">
        <v>0.6</v>
      </c>
      <c r="M42" s="32" t="s">
        <v>39</v>
      </c>
      <c r="N42" s="49">
        <v>26.21</v>
      </c>
      <c r="O42" s="49">
        <v>16.8</v>
      </c>
      <c r="P42" s="49">
        <v>4.3</v>
      </c>
      <c r="Q42" s="27">
        <v>0.76923076923076916</v>
      </c>
      <c r="R42" s="27">
        <v>2.3809523809523814</v>
      </c>
      <c r="S42" s="34">
        <f t="shared" si="0"/>
        <v>1.3793103448275863</v>
      </c>
      <c r="T42" s="34">
        <f t="shared" si="33"/>
        <v>0.37715381477588161</v>
      </c>
      <c r="U42" s="34">
        <f t="shared" si="34"/>
        <v>3.6571560217340564</v>
      </c>
      <c r="V42" s="35">
        <v>1.482376470401497</v>
      </c>
      <c r="W42" s="34">
        <f t="shared" si="35"/>
        <v>1.6045911141715079</v>
      </c>
      <c r="X42" s="36">
        <v>4.3966602679879196</v>
      </c>
      <c r="Y42" s="36">
        <v>0.80566977176528032</v>
      </c>
      <c r="Z42" s="36">
        <v>2.3118147425536142</v>
      </c>
      <c r="AB42" s="37">
        <f t="shared" si="36"/>
        <v>0.60767539714419783</v>
      </c>
      <c r="AC42" s="38" t="str">
        <f t="shared" si="11"/>
        <v>free</v>
      </c>
      <c r="AD42" s="47">
        <f t="shared" si="24"/>
        <v>0.93047236809823652</v>
      </c>
      <c r="AE42" s="47">
        <f t="shared" si="25"/>
        <v>0.97160198469675152</v>
      </c>
      <c r="AF42" s="40" t="str">
        <f t="shared" si="40"/>
        <v>B</v>
      </c>
      <c r="AH42" s="54">
        <f t="shared" si="37"/>
        <v>2.9655172413793105</v>
      </c>
      <c r="AI42" s="55">
        <f t="shared" si="38"/>
        <v>3.0321794951640828</v>
      </c>
      <c r="AJ42" s="54">
        <f t="shared" si="26"/>
        <v>2.039567781351685</v>
      </c>
      <c r="AK42" s="55">
        <f t="shared" si="41"/>
        <v>2.1361835415718606</v>
      </c>
      <c r="AL42" s="41">
        <f t="shared" si="39"/>
        <v>6.3129478946599784</v>
      </c>
      <c r="AM42" s="36">
        <f t="shared" si="42"/>
        <v>6.1296337249760491</v>
      </c>
      <c r="AO42" s="45">
        <f t="shared" si="43"/>
        <v>-2.2479132090214016E-2</v>
      </c>
      <c r="AP42" s="45">
        <f t="shared" si="44"/>
        <v>4.737070329486448E-2</v>
      </c>
      <c r="AQ42" s="45">
        <f t="shared" si="45"/>
        <v>2.9906219181904836E-2</v>
      </c>
    </row>
    <row r="43" spans="1:43">
      <c r="A43" s="56">
        <v>45097</v>
      </c>
      <c r="B43" s="2">
        <v>3</v>
      </c>
      <c r="C43" s="2">
        <v>4</v>
      </c>
      <c r="D43" s="26">
        <v>1</v>
      </c>
      <c r="E43" s="26">
        <v>0</v>
      </c>
      <c r="F43" s="27">
        <v>0</v>
      </c>
      <c r="G43" s="27">
        <v>0</v>
      </c>
      <c r="H43" s="28">
        <v>2.5</v>
      </c>
      <c r="I43" s="29">
        <v>12.1</v>
      </c>
      <c r="J43" s="30">
        <v>1.47</v>
      </c>
      <c r="K43" s="26" t="s">
        <v>44</v>
      </c>
      <c r="L43" s="27" t="s">
        <v>39</v>
      </c>
      <c r="M43" s="27" t="s">
        <v>39</v>
      </c>
      <c r="N43" s="49">
        <v>27.709999999999997</v>
      </c>
      <c r="O43" s="49">
        <v>26</v>
      </c>
      <c r="P43" s="49">
        <v>14.3</v>
      </c>
      <c r="Q43" s="27" t="s">
        <v>39</v>
      </c>
      <c r="R43" s="27">
        <v>1.2</v>
      </c>
      <c r="S43" s="34">
        <v>0</v>
      </c>
      <c r="T43" s="34">
        <f t="shared" si="33"/>
        <v>1.0894998852684659</v>
      </c>
      <c r="U43" s="34">
        <f t="shared" si="34"/>
        <v>0</v>
      </c>
      <c r="V43" s="35">
        <v>1.7199392016138151</v>
      </c>
      <c r="W43" s="34">
        <f t="shared" si="35"/>
        <v>4.5291835801126847</v>
      </c>
      <c r="X43" s="36">
        <v>14.3218972923642</v>
      </c>
      <c r="Y43" s="43" t="s">
        <v>39</v>
      </c>
      <c r="Z43" s="36">
        <v>1.2385373221522651</v>
      </c>
      <c r="AB43" s="37">
        <f t="shared" si="36"/>
        <v>7.2235641309690601</v>
      </c>
      <c r="AC43" s="38" t="str">
        <f t="shared" si="11"/>
        <v>submerged</v>
      </c>
      <c r="AD43" s="39" t="s">
        <v>39</v>
      </c>
      <c r="AE43" s="39" t="s">
        <v>39</v>
      </c>
      <c r="AF43" s="40" t="str">
        <f>IF(AND(AB43&gt;W43,P43&lt;I43),"Cw",IF(AB43&gt;W43,"Aw","no"))</f>
        <v>Aw</v>
      </c>
      <c r="AH43" s="41">
        <f t="shared" si="37"/>
        <v>1.1818181818181819</v>
      </c>
      <c r="AI43" s="36">
        <f t="shared" si="38"/>
        <v>1.183627875402</v>
      </c>
      <c r="AJ43" s="42" t="s">
        <v>39</v>
      </c>
      <c r="AK43" s="43" t="s">
        <v>39</v>
      </c>
      <c r="AL43" s="41">
        <f t="shared" si="39"/>
        <v>1.1014227869370592</v>
      </c>
      <c r="AM43" s="36">
        <f t="shared" si="42"/>
        <v>1.1367943575754251</v>
      </c>
      <c r="AO43" s="45">
        <f t="shared" si="43"/>
        <v>-1.531279186307577E-3</v>
      </c>
      <c r="AP43" s="46" t="s">
        <v>39</v>
      </c>
      <c r="AQ43" s="45">
        <f t="shared" si="45"/>
        <v>3.2114435126887608E-2</v>
      </c>
    </row>
    <row r="44" spans="1:43">
      <c r="A44" s="56">
        <v>45097</v>
      </c>
      <c r="B44" s="2">
        <v>3</v>
      </c>
      <c r="C44" s="2">
        <v>4</v>
      </c>
      <c r="D44" s="26">
        <v>2</v>
      </c>
      <c r="E44" s="26">
        <v>0</v>
      </c>
      <c r="F44" s="27">
        <v>0</v>
      </c>
      <c r="G44" s="27">
        <v>0</v>
      </c>
      <c r="H44" s="28">
        <v>2.5</v>
      </c>
      <c r="I44" s="29">
        <v>12.7</v>
      </c>
      <c r="J44" s="30">
        <v>1.42</v>
      </c>
      <c r="K44" s="26" t="s">
        <v>44</v>
      </c>
      <c r="L44" s="27" t="s">
        <v>39</v>
      </c>
      <c r="M44" s="27" t="s">
        <v>39</v>
      </c>
      <c r="N44" s="49">
        <v>23.47</v>
      </c>
      <c r="O44" s="49">
        <v>22</v>
      </c>
      <c r="P44" s="49">
        <v>14.4</v>
      </c>
      <c r="Q44" s="27" t="s">
        <v>39</v>
      </c>
      <c r="R44" s="27">
        <v>1.1363636363636369</v>
      </c>
      <c r="S44" s="34">
        <v>0</v>
      </c>
      <c r="T44" s="34">
        <f t="shared" si="33"/>
        <v>1.1161854684594312</v>
      </c>
      <c r="U44" s="34">
        <f t="shared" si="34"/>
        <v>0</v>
      </c>
      <c r="V44" s="35">
        <v>1.355133079620936</v>
      </c>
      <c r="W44" s="34">
        <f t="shared" si="35"/>
        <v>3.6308078932947594</v>
      </c>
      <c r="X44" s="36">
        <v>14.4604544663797</v>
      </c>
      <c r="Y44" s="43" t="s">
        <v>39</v>
      </c>
      <c r="Z44" s="43">
        <v>1.231621134656409</v>
      </c>
      <c r="AB44" s="37">
        <f t="shared" si="36"/>
        <v>7.5159026009101382</v>
      </c>
      <c r="AC44" s="38" t="str">
        <f t="shared" si="11"/>
        <v>submerged</v>
      </c>
      <c r="AD44" s="39" t="s">
        <v>39</v>
      </c>
      <c r="AE44" s="39" t="s">
        <v>39</v>
      </c>
      <c r="AF44" s="40" t="str">
        <f>IF(AND(AB44&gt;W44,P44&lt;I44),"Cw",IF(AB44&gt;W44,"Aw","no"))</f>
        <v>Aw</v>
      </c>
      <c r="AH44" s="41">
        <f t="shared" si="37"/>
        <v>1.1338582677165354</v>
      </c>
      <c r="AI44" s="36">
        <f t="shared" si="38"/>
        <v>1.1386184619196615</v>
      </c>
      <c r="AJ44" s="42" t="s">
        <v>39</v>
      </c>
      <c r="AK44" s="43" t="s">
        <v>39</v>
      </c>
      <c r="AL44" s="41">
        <f t="shared" si="39"/>
        <v>1.018077791258164</v>
      </c>
      <c r="AM44" s="36">
        <f t="shared" si="42"/>
        <v>1.1034197895053257</v>
      </c>
      <c r="AO44" s="45">
        <f t="shared" si="43"/>
        <v>-4.1982268319238347E-3</v>
      </c>
      <c r="AP44" s="46" t="s">
        <v>39</v>
      </c>
      <c r="AQ44" s="45">
        <f t="shared" si="45"/>
        <v>8.3826598497639404E-2</v>
      </c>
    </row>
    <row r="45" spans="1:43">
      <c r="A45" s="56">
        <v>45097</v>
      </c>
      <c r="B45" s="2">
        <v>1</v>
      </c>
      <c r="C45" s="2">
        <v>3</v>
      </c>
      <c r="D45" s="26">
        <v>3</v>
      </c>
      <c r="E45" s="26">
        <v>0.6</v>
      </c>
      <c r="F45" s="28">
        <v>5.0999999999999996</v>
      </c>
      <c r="G45" s="27">
        <v>2</v>
      </c>
      <c r="H45" s="27">
        <v>6.2</v>
      </c>
      <c r="I45" s="29">
        <v>1.3</v>
      </c>
      <c r="J45" s="27">
        <v>3</v>
      </c>
      <c r="K45" s="26" t="s">
        <v>45</v>
      </c>
      <c r="L45" s="27" t="s">
        <v>39</v>
      </c>
      <c r="M45" s="27" t="s">
        <v>39</v>
      </c>
      <c r="N45" s="49">
        <v>11.620000000000001</v>
      </c>
      <c r="O45" s="49">
        <v>9</v>
      </c>
      <c r="P45" s="49">
        <v>1.7</v>
      </c>
      <c r="Q45" s="27">
        <v>0.71090047393364919</v>
      </c>
      <c r="R45" s="27">
        <v>1.7045454545454548</v>
      </c>
      <c r="S45" s="34">
        <f>IF(I45&gt;0,F45/3/I45,"-")</f>
        <v>1.3076923076923077</v>
      </c>
      <c r="T45" s="34">
        <f t="shared" si="33"/>
        <v>0.35711342735887153</v>
      </c>
      <c r="U45" s="34">
        <f t="shared" si="34"/>
        <v>3.6618402096042653</v>
      </c>
      <c r="V45" s="35">
        <v>1.1460388120293685</v>
      </c>
      <c r="W45" s="34">
        <f t="shared" si="35"/>
        <v>2.1125363706585913</v>
      </c>
      <c r="X45" s="36">
        <v>1.7321614509468399</v>
      </c>
      <c r="Y45" s="43">
        <v>0.75832135373273757</v>
      </c>
      <c r="Z45" s="43">
        <v>1.752854400383014</v>
      </c>
      <c r="AB45" s="37">
        <f t="shared" si="36"/>
        <v>0.66624986971022282</v>
      </c>
      <c r="AC45" s="38" t="str">
        <f t="shared" si="11"/>
        <v>free</v>
      </c>
      <c r="AD45" s="47">
        <f t="shared" ref="AD45:AD51" si="46">U45*SQRT(I45/J45)/W45</f>
        <v>1.1410541196041071</v>
      </c>
      <c r="AE45" s="47">
        <f t="shared" ref="AE45:AE51" si="47">(1-I45/J45)*SQRT((J45/I45+1)/2)/W45</f>
        <v>0.34496181620223337</v>
      </c>
      <c r="AF45" s="40" t="str">
        <f t="shared" ref="AF45:AF51" si="48">IF(AND(AD45+AE45&lt;1,AD45-AE45&lt;1),"A",IF(AND(AD45+AE45&gt;1,AD45-AE45&lt;1),"B",IF(AND(AD45+AE45&lt;1,AD45-AE45&gt;1),"C","D")))</f>
        <v>B</v>
      </c>
      <c r="AH45" s="54">
        <f t="shared" si="37"/>
        <v>1.3076923076923077</v>
      </c>
      <c r="AI45" s="55">
        <f t="shared" si="38"/>
        <v>1.3324318853437229</v>
      </c>
      <c r="AJ45" s="41">
        <f t="shared" ref="AJ45:AJ51" si="49">Q45/T45</f>
        <v>1.9906853662470914</v>
      </c>
      <c r="AK45" s="36">
        <f t="shared" ref="AK45:AK51" si="50">Y45/T45</f>
        <v>2.1234747719824125</v>
      </c>
      <c r="AL45" s="41">
        <f t="shared" si="39"/>
        <v>4.7731205940697317</v>
      </c>
      <c r="AM45" s="36">
        <f t="shared" si="42"/>
        <v>4.9083967896326959</v>
      </c>
      <c r="AO45" s="45">
        <f t="shared" si="43"/>
        <v>-1.8918500556964535E-2</v>
      </c>
      <c r="AP45" s="45">
        <f t="shared" ref="AP45:AP51" si="51">IF(AJ45&gt;AK45,AJ45/AK45,AK45/AJ45)-1</f>
        <v>6.6705370917384155E-2</v>
      </c>
      <c r="AQ45" s="45">
        <f t="shared" si="45"/>
        <v>2.834124822470141E-2</v>
      </c>
    </row>
    <row r="46" spans="1:43">
      <c r="A46" s="56">
        <v>45097</v>
      </c>
      <c r="B46" s="2">
        <v>1</v>
      </c>
      <c r="C46" s="2">
        <v>3</v>
      </c>
      <c r="D46" s="26">
        <v>4</v>
      </c>
      <c r="E46" s="26">
        <v>0.6</v>
      </c>
      <c r="F46" s="28">
        <v>6.1</v>
      </c>
      <c r="G46" s="27">
        <v>2</v>
      </c>
      <c r="H46" s="27">
        <v>6.2</v>
      </c>
      <c r="I46" s="29">
        <v>1.3</v>
      </c>
      <c r="J46" s="27">
        <v>3.8</v>
      </c>
      <c r="K46" s="26" t="s">
        <v>45</v>
      </c>
      <c r="L46" s="27" t="s">
        <v>39</v>
      </c>
      <c r="M46" s="27" t="s">
        <v>39</v>
      </c>
      <c r="N46" s="49">
        <v>13.530000000000001</v>
      </c>
      <c r="O46" s="49">
        <v>9.6999999999999993</v>
      </c>
      <c r="P46" s="49">
        <v>1.9</v>
      </c>
      <c r="Q46" s="27">
        <v>0.86705202312138707</v>
      </c>
      <c r="R46" s="27">
        <v>1.8987341772151898</v>
      </c>
      <c r="S46" s="34">
        <f>IF(I46&gt;0,F46/3/I46,"-")</f>
        <v>1.5641025641025639</v>
      </c>
      <c r="T46" s="34">
        <f t="shared" si="33"/>
        <v>0.35711342735887153</v>
      </c>
      <c r="U46" s="34">
        <f t="shared" si="34"/>
        <v>4.379848093840395</v>
      </c>
      <c r="V46" s="35">
        <v>1.1565960175558649</v>
      </c>
      <c r="W46" s="34">
        <f t="shared" si="35"/>
        <v>1.8943289246464292</v>
      </c>
      <c r="X46" s="36">
        <v>1.7913774440677099</v>
      </c>
      <c r="Y46" s="36">
        <v>0.882204021250517</v>
      </c>
      <c r="Z46" s="36">
        <v>2.0212090645586294</v>
      </c>
      <c r="AB46" s="37">
        <f t="shared" si="36"/>
        <v>0.61237243569579458</v>
      </c>
      <c r="AC46" s="38" t="str">
        <f t="shared" si="11"/>
        <v>free</v>
      </c>
      <c r="AD46" s="47">
        <f t="shared" si="46"/>
        <v>1.3523326557944126</v>
      </c>
      <c r="AE46" s="47">
        <f t="shared" si="47"/>
        <v>0.48640657348839356</v>
      </c>
      <c r="AF46" s="40" t="str">
        <f t="shared" si="48"/>
        <v>B</v>
      </c>
      <c r="AH46" s="54">
        <f t="shared" si="37"/>
        <v>1.4615384615384615</v>
      </c>
      <c r="AI46" s="55">
        <f t="shared" si="38"/>
        <v>1.3779826492828537</v>
      </c>
      <c r="AJ46" s="41">
        <f t="shared" si="49"/>
        <v>2.42794573571177</v>
      </c>
      <c r="AK46" s="36">
        <f t="shared" si="50"/>
        <v>2.4703748267744907</v>
      </c>
      <c r="AL46" s="41">
        <f t="shared" si="39"/>
        <v>5.316893826305523</v>
      </c>
      <c r="AM46" s="36">
        <f t="shared" si="42"/>
        <v>5.6598517717662569</v>
      </c>
      <c r="AO46" s="45">
        <f t="shared" si="43"/>
        <v>5.716976628015269E-2</v>
      </c>
      <c r="AP46" s="45">
        <f t="shared" si="51"/>
        <v>1.7475304508929757E-2</v>
      </c>
      <c r="AQ46" s="45">
        <f t="shared" si="45"/>
        <v>6.4503440667544876E-2</v>
      </c>
    </row>
    <row r="47" spans="1:43">
      <c r="A47" s="56">
        <v>45098</v>
      </c>
      <c r="B47" s="2">
        <v>2</v>
      </c>
      <c r="C47" s="2">
        <v>3.5</v>
      </c>
      <c r="D47" s="26">
        <v>1</v>
      </c>
      <c r="E47" s="26">
        <v>0.6</v>
      </c>
      <c r="F47" s="27">
        <v>2.2999999999999998</v>
      </c>
      <c r="G47" s="28">
        <v>1.2</v>
      </c>
      <c r="H47" s="27">
        <v>6.2</v>
      </c>
      <c r="I47" s="29">
        <v>0.75</v>
      </c>
      <c r="J47" s="27">
        <v>4</v>
      </c>
      <c r="K47" s="26" t="s">
        <v>45</v>
      </c>
      <c r="L47" s="30">
        <v>0.6</v>
      </c>
      <c r="M47" s="27" t="s">
        <v>39</v>
      </c>
      <c r="N47" s="49">
        <v>14.469999999999999</v>
      </c>
      <c r="O47" s="49">
        <v>9.6</v>
      </c>
      <c r="P47" s="49">
        <v>2.15</v>
      </c>
      <c r="Q47" s="27">
        <v>0.70422535211267612</v>
      </c>
      <c r="R47" s="27">
        <v>1.76470588235294</v>
      </c>
      <c r="S47" s="34">
        <f>IF(I47&gt;0,F47/3/I47,"-")</f>
        <v>1.0222222222222221</v>
      </c>
      <c r="T47" s="34">
        <f t="shared" si="33"/>
        <v>0.27124711980037686</v>
      </c>
      <c r="U47" s="34">
        <f t="shared" si="34"/>
        <v>3.7686012038561816</v>
      </c>
      <c r="V47" s="35">
        <v>1.1530583373844381</v>
      </c>
      <c r="W47" s="34">
        <f t="shared" si="35"/>
        <v>1.8407159732336891</v>
      </c>
      <c r="X47" s="36">
        <v>2.27173883580289</v>
      </c>
      <c r="Y47" s="36">
        <v>0.68968822334896129</v>
      </c>
      <c r="Z47" s="36">
        <v>1.6922557555677931</v>
      </c>
      <c r="AB47" s="37">
        <f t="shared" si="36"/>
        <v>0.64280877794255431</v>
      </c>
      <c r="AC47" s="38" t="str">
        <f t="shared" si="11"/>
        <v>free</v>
      </c>
      <c r="AD47" s="47">
        <f t="shared" si="46"/>
        <v>0.88653122663420436</v>
      </c>
      <c r="AE47" s="47">
        <f t="shared" si="47"/>
        <v>0.7854847611765039</v>
      </c>
      <c r="AF47" s="40" t="str">
        <f t="shared" si="48"/>
        <v>B</v>
      </c>
      <c r="AH47" s="41">
        <f t="shared" si="37"/>
        <v>2.8666666666666667</v>
      </c>
      <c r="AI47" s="36">
        <f t="shared" si="38"/>
        <v>3.0289851144038535</v>
      </c>
      <c r="AJ47" s="41">
        <f t="shared" si="49"/>
        <v>2.596250063893573</v>
      </c>
      <c r="AK47" s="36">
        <f t="shared" si="50"/>
        <v>2.5426563933896675</v>
      </c>
      <c r="AL47" s="41">
        <f t="shared" si="39"/>
        <v>6.5058972189333018</v>
      </c>
      <c r="AM47" s="36">
        <f t="shared" si="42"/>
        <v>6.2387971411943521</v>
      </c>
      <c r="AO47" s="45">
        <f t="shared" si="43"/>
        <v>-5.6622714326925561E-2</v>
      </c>
      <c r="AP47" s="45">
        <f t="shared" si="51"/>
        <v>2.1077826576660907E-2</v>
      </c>
      <c r="AQ47" s="45">
        <f t="shared" si="45"/>
        <v>4.2812752473598836E-2</v>
      </c>
    </row>
    <row r="48" spans="1:43">
      <c r="A48" s="56">
        <v>45098</v>
      </c>
      <c r="B48" s="2">
        <v>2</v>
      </c>
      <c r="C48" s="2">
        <v>3.5</v>
      </c>
      <c r="D48" s="26">
        <v>2</v>
      </c>
      <c r="E48" s="26">
        <v>0.6</v>
      </c>
      <c r="F48" s="27">
        <v>2.8</v>
      </c>
      <c r="G48" s="28">
        <v>1.2</v>
      </c>
      <c r="H48" s="27">
        <v>6.2</v>
      </c>
      <c r="I48" s="29">
        <v>0.8</v>
      </c>
      <c r="J48" s="27">
        <v>4</v>
      </c>
      <c r="K48" s="26" t="s">
        <v>45</v>
      </c>
      <c r="L48" s="30">
        <v>0.6</v>
      </c>
      <c r="M48" s="27" t="s">
        <v>39</v>
      </c>
      <c r="N48" s="49">
        <v>20.53</v>
      </c>
      <c r="O48" s="49">
        <v>16.2</v>
      </c>
      <c r="P48" s="49">
        <v>2.7</v>
      </c>
      <c r="Q48" s="27">
        <v>1.0135135135135132</v>
      </c>
      <c r="R48" s="27">
        <v>2.0833333333333339</v>
      </c>
      <c r="S48" s="34">
        <f>IF(I48&gt;0,F48/3/I48,"-")</f>
        <v>1.1666666666666665</v>
      </c>
      <c r="T48" s="34">
        <f t="shared" si="33"/>
        <v>0.28014282071829005</v>
      </c>
      <c r="U48" s="34">
        <f t="shared" si="34"/>
        <v>4.1645424418706041</v>
      </c>
      <c r="V48" s="35">
        <v>1.5965731867327781</v>
      </c>
      <c r="W48" s="34">
        <f t="shared" si="35"/>
        <v>2.5487329408865875</v>
      </c>
      <c r="X48" s="36">
        <v>2.9683271465991701</v>
      </c>
      <c r="Y48" s="36">
        <v>1.0855067941755452</v>
      </c>
      <c r="Z48" s="36">
        <v>1.994808443438354</v>
      </c>
      <c r="AB48" s="37">
        <f t="shared" si="36"/>
        <v>0.75187266209112835</v>
      </c>
      <c r="AC48" s="38" t="str">
        <f t="shared" si="11"/>
        <v>free</v>
      </c>
      <c r="AD48" s="47">
        <f t="shared" si="46"/>
        <v>0.73073171738160603</v>
      </c>
      <c r="AE48" s="47">
        <f t="shared" si="47"/>
        <v>0.54365862496880546</v>
      </c>
      <c r="AF48" s="40" t="str">
        <f t="shared" si="48"/>
        <v>B</v>
      </c>
      <c r="AH48" s="41">
        <f t="shared" si="37"/>
        <v>3.375</v>
      </c>
      <c r="AI48" s="36">
        <f t="shared" si="38"/>
        <v>3.7104089332489623</v>
      </c>
      <c r="AJ48" s="41">
        <f t="shared" si="49"/>
        <v>3.6178457506597903</v>
      </c>
      <c r="AK48" s="36">
        <f t="shared" si="50"/>
        <v>3.8748335273853916</v>
      </c>
      <c r="AL48" s="41">
        <f t="shared" si="39"/>
        <v>7.436682931911796</v>
      </c>
      <c r="AM48" s="36">
        <f t="shared" si="42"/>
        <v>7.1206837938007395</v>
      </c>
      <c r="AO48" s="45">
        <f t="shared" si="43"/>
        <v>-9.9380424666359213E-2</v>
      </c>
      <c r="AP48" s="45">
        <f t="shared" si="51"/>
        <v>7.1033370253204886E-2</v>
      </c>
      <c r="AQ48" s="45">
        <f t="shared" si="45"/>
        <v>4.4377639460154716E-2</v>
      </c>
    </row>
    <row r="49" spans="1:43">
      <c r="A49" s="56">
        <v>45098</v>
      </c>
      <c r="B49" s="2">
        <v>2</v>
      </c>
      <c r="C49" s="2">
        <v>3.5</v>
      </c>
      <c r="D49" s="26">
        <v>3</v>
      </c>
      <c r="E49" s="26">
        <v>0.6</v>
      </c>
      <c r="F49" s="27">
        <v>2.7</v>
      </c>
      <c r="G49" s="28">
        <v>1.2</v>
      </c>
      <c r="H49" s="27">
        <v>6.2</v>
      </c>
      <c r="I49" s="29">
        <v>0.8</v>
      </c>
      <c r="J49" s="27">
        <v>3.9</v>
      </c>
      <c r="K49" s="26" t="s">
        <v>45</v>
      </c>
      <c r="L49" s="30">
        <v>0.6</v>
      </c>
      <c r="M49" s="27" t="s">
        <v>39</v>
      </c>
      <c r="N49" s="49">
        <v>19.55</v>
      </c>
      <c r="O49" s="49">
        <v>14.9</v>
      </c>
      <c r="P49" s="49">
        <v>3.05</v>
      </c>
      <c r="Q49" s="27">
        <v>0.95541401273885274</v>
      </c>
      <c r="R49" s="27">
        <v>1.9480519480519469</v>
      </c>
      <c r="S49" s="34">
        <f>IF(I49&gt;0,F49/3/I49,"-")</f>
        <v>1.125</v>
      </c>
      <c r="T49" s="34">
        <f t="shared" si="33"/>
        <v>0.28014282071829005</v>
      </c>
      <c r="U49" s="34">
        <f t="shared" si="34"/>
        <v>4.0158087832323686</v>
      </c>
      <c r="V49" s="35">
        <v>1.5221478735445417</v>
      </c>
      <c r="W49" s="34">
        <f t="shared" si="35"/>
        <v>2.4608777413855645</v>
      </c>
      <c r="X49" s="36">
        <v>2.8587279304339401</v>
      </c>
      <c r="Y49" s="36">
        <v>1.0205037392617937</v>
      </c>
      <c r="Z49" s="36">
        <v>1.9258035369951494</v>
      </c>
      <c r="AB49" s="37">
        <f t="shared" si="36"/>
        <v>0.83476208880415015</v>
      </c>
      <c r="AC49" s="38" t="str">
        <f t="shared" si="11"/>
        <v>free</v>
      </c>
      <c r="AD49" s="47">
        <f t="shared" si="46"/>
        <v>0.7390871935328297</v>
      </c>
      <c r="AE49" s="47">
        <f t="shared" si="47"/>
        <v>0.5535998787747235</v>
      </c>
      <c r="AF49" s="40" t="str">
        <f t="shared" si="48"/>
        <v>B</v>
      </c>
      <c r="AH49" s="41">
        <f t="shared" si="37"/>
        <v>3.8124999999999996</v>
      </c>
      <c r="AI49" s="36">
        <f t="shared" si="38"/>
        <v>3.5734099130424251</v>
      </c>
      <c r="AJ49" s="41">
        <f t="shared" si="49"/>
        <v>3.4104533190933042</v>
      </c>
      <c r="AK49" s="36">
        <f t="shared" si="50"/>
        <v>3.6427981150657658</v>
      </c>
      <c r="AL49" s="41">
        <f t="shared" si="39"/>
        <v>6.9537814428266085</v>
      </c>
      <c r="AM49" s="36">
        <f t="shared" si="42"/>
        <v>6.8743633410178511</v>
      </c>
      <c r="AO49" s="45">
        <f t="shared" si="43"/>
        <v>6.2712153956085093E-2</v>
      </c>
      <c r="AP49" s="45">
        <f t="shared" si="51"/>
        <v>6.8127247094011523E-2</v>
      </c>
      <c r="AQ49" s="45">
        <f t="shared" si="45"/>
        <v>1.1552793745260193E-2</v>
      </c>
    </row>
    <row r="50" spans="1:43">
      <c r="A50" s="56">
        <v>45099</v>
      </c>
      <c r="B50" s="2">
        <v>1</v>
      </c>
      <c r="C50" s="2">
        <v>4</v>
      </c>
      <c r="D50" s="26">
        <v>1</v>
      </c>
      <c r="E50" s="26">
        <v>0</v>
      </c>
      <c r="F50" s="27">
        <v>0</v>
      </c>
      <c r="G50" s="27">
        <v>0</v>
      </c>
      <c r="H50" s="27">
        <v>6.2</v>
      </c>
      <c r="I50" s="29">
        <v>2.5</v>
      </c>
      <c r="J50" s="27">
        <v>4.0999999999999996</v>
      </c>
      <c r="K50" s="51" t="s">
        <v>43</v>
      </c>
      <c r="L50" s="27" t="s">
        <v>39</v>
      </c>
      <c r="M50" s="27" t="s">
        <v>39</v>
      </c>
      <c r="N50" s="49">
        <v>23.84</v>
      </c>
      <c r="O50" s="49">
        <v>18.600000000000001</v>
      </c>
      <c r="P50" s="49">
        <v>8.8000000000000007</v>
      </c>
      <c r="Q50" s="27">
        <v>0.5</v>
      </c>
      <c r="R50" s="27">
        <v>1.5</v>
      </c>
      <c r="S50" s="34">
        <v>0</v>
      </c>
      <c r="T50" s="34">
        <f t="shared" si="33"/>
        <v>0.49522722057657537</v>
      </c>
      <c r="U50" s="34">
        <f t="shared" si="34"/>
        <v>0</v>
      </c>
      <c r="V50" s="35">
        <v>1.7292170823993367</v>
      </c>
      <c r="W50" s="34">
        <f t="shared" si="35"/>
        <v>2.7266103887214119</v>
      </c>
      <c r="X50" s="36">
        <v>9.0067520934938994</v>
      </c>
      <c r="Y50" s="36">
        <v>0.5192480039514118</v>
      </c>
      <c r="Z50" s="36">
        <v>1.4533319249023264</v>
      </c>
      <c r="AB50" s="37">
        <f t="shared" si="36"/>
        <v>1.8375422635938896</v>
      </c>
      <c r="AC50" s="38" t="str">
        <f t="shared" si="11"/>
        <v>free</v>
      </c>
      <c r="AD50" s="47">
        <f t="shared" si="46"/>
        <v>0</v>
      </c>
      <c r="AE50" s="47">
        <f t="shared" si="47"/>
        <v>0.1644371747620082</v>
      </c>
      <c r="AF50" s="40" t="str">
        <f t="shared" si="48"/>
        <v>A</v>
      </c>
      <c r="AH50" s="41">
        <f t="shared" si="37"/>
        <v>3.5200000000000005</v>
      </c>
      <c r="AI50" s="36">
        <f t="shared" si="38"/>
        <v>3.6027008373975598</v>
      </c>
      <c r="AJ50" s="41">
        <f t="shared" si="49"/>
        <v>1.0096375546923044</v>
      </c>
      <c r="AK50" s="36">
        <f t="shared" si="50"/>
        <v>1.0485045699767268</v>
      </c>
      <c r="AL50" s="41">
        <f t="shared" si="39"/>
        <v>3.0289126640769131</v>
      </c>
      <c r="AM50" s="36">
        <f t="shared" ref="AM50:AM59" si="52">Z50/T50</f>
        <v>2.934676981629289</v>
      </c>
      <c r="AO50" s="45">
        <f t="shared" ref="AO50:AO59" si="53">1-AI50/AH50</f>
        <v>-2.349455607885198E-2</v>
      </c>
      <c r="AP50" s="45">
        <f t="shared" si="51"/>
        <v>3.8496007902823592E-2</v>
      </c>
      <c r="AQ50" s="45">
        <f t="shared" ref="AQ50:AQ59" si="54">IF(AL50&gt;AM50,AL50/AM50,AM50/AL50)-1</f>
        <v>3.2111091966007699E-2</v>
      </c>
    </row>
    <row r="51" spans="1:43">
      <c r="A51" s="56">
        <v>45099</v>
      </c>
      <c r="B51" s="2">
        <v>1</v>
      </c>
      <c r="C51" s="2">
        <v>4</v>
      </c>
      <c r="D51" s="26">
        <v>2</v>
      </c>
      <c r="E51" s="26">
        <v>0</v>
      </c>
      <c r="F51" s="27">
        <v>0</v>
      </c>
      <c r="G51" s="27">
        <v>0</v>
      </c>
      <c r="H51" s="27">
        <v>6.2</v>
      </c>
      <c r="I51" s="29">
        <v>2.5</v>
      </c>
      <c r="J51" s="27">
        <v>4.0999999999999996</v>
      </c>
      <c r="K51" s="51" t="s">
        <v>43</v>
      </c>
      <c r="L51" s="27" t="s">
        <v>39</v>
      </c>
      <c r="M51" s="27" t="s">
        <v>39</v>
      </c>
      <c r="N51" s="49">
        <v>19.87</v>
      </c>
      <c r="O51" s="49">
        <v>15</v>
      </c>
      <c r="P51" s="49">
        <v>8</v>
      </c>
      <c r="Q51" s="27">
        <v>0.36231884057971003</v>
      </c>
      <c r="R51" s="27">
        <v>1.3274336283185832</v>
      </c>
      <c r="S51" s="34">
        <v>0</v>
      </c>
      <c r="T51" s="34">
        <f t="shared" si="33"/>
        <v>0.49522722057657537</v>
      </c>
      <c r="U51" s="34">
        <f t="shared" si="34"/>
        <v>0</v>
      </c>
      <c r="V51" s="35">
        <v>1.489227446395202</v>
      </c>
      <c r="W51" s="34">
        <f t="shared" si="35"/>
        <v>2.3481973824108313</v>
      </c>
      <c r="X51" s="36">
        <v>8.3037312905696208</v>
      </c>
      <c r="Y51" s="36">
        <v>0.37918293038930173</v>
      </c>
      <c r="Z51" s="36">
        <v>1.326700925020657</v>
      </c>
      <c r="AB51" s="37">
        <f t="shared" si="36"/>
        <v>1.6968319152123013</v>
      </c>
      <c r="AC51" s="38" t="str">
        <f t="shared" si="11"/>
        <v>free</v>
      </c>
      <c r="AD51" s="47">
        <f t="shared" si="46"/>
        <v>0</v>
      </c>
      <c r="AE51" s="47">
        <f t="shared" si="47"/>
        <v>0.19093629537129231</v>
      </c>
      <c r="AF51" s="40" t="str">
        <f t="shared" si="48"/>
        <v>A</v>
      </c>
      <c r="AH51" s="41">
        <f t="shared" si="37"/>
        <v>3.2</v>
      </c>
      <c r="AI51" s="36">
        <f t="shared" si="38"/>
        <v>3.3214925162278481</v>
      </c>
      <c r="AJ51" s="41">
        <f t="shared" si="49"/>
        <v>0.7316214164436986</v>
      </c>
      <c r="AK51" s="36">
        <f t="shared" si="50"/>
        <v>0.76567465323863371</v>
      </c>
      <c r="AL51" s="41">
        <f t="shared" si="39"/>
        <v>2.6804536850238154</v>
      </c>
      <c r="AM51" s="36">
        <f t="shared" si="52"/>
        <v>2.6789741554917486</v>
      </c>
      <c r="AO51" s="45">
        <f t="shared" si="53"/>
        <v>-3.7966411321202376E-2</v>
      </c>
      <c r="AP51" s="45">
        <f t="shared" si="51"/>
        <v>4.6544887874472973E-2</v>
      </c>
      <c r="AQ51" s="45">
        <f t="shared" si="54"/>
        <v>5.522746567128145E-4</v>
      </c>
    </row>
    <row r="52" spans="1:43">
      <c r="A52" s="56">
        <v>45099</v>
      </c>
      <c r="B52" s="2">
        <v>3</v>
      </c>
      <c r="C52" s="2">
        <v>2</v>
      </c>
      <c r="D52" s="26">
        <v>3</v>
      </c>
      <c r="E52" s="26">
        <v>0.2</v>
      </c>
      <c r="F52" s="27">
        <v>20.100000000000001</v>
      </c>
      <c r="G52" s="27" t="s">
        <v>39</v>
      </c>
      <c r="H52" s="27">
        <v>3.2</v>
      </c>
      <c r="I52" s="29">
        <v>15.1</v>
      </c>
      <c r="J52" s="30">
        <v>1.92944145466392</v>
      </c>
      <c r="K52" s="51" t="s">
        <v>40</v>
      </c>
      <c r="L52" s="27" t="s">
        <v>39</v>
      </c>
      <c r="M52" s="27" t="s">
        <v>39</v>
      </c>
      <c r="N52" s="49">
        <v>14.850000000000001</v>
      </c>
      <c r="O52" s="49">
        <v>18.7</v>
      </c>
      <c r="P52" s="49">
        <v>12.6</v>
      </c>
      <c r="Q52" s="27" t="s">
        <v>39</v>
      </c>
      <c r="R52" s="27">
        <v>1.5</v>
      </c>
      <c r="S52" s="34">
        <f t="shared" ref="S52:S59" si="55">IF(I52&gt;0,F52/3/I52,"-")</f>
        <v>0.44370860927152322</v>
      </c>
      <c r="T52" s="34">
        <f t="shared" si="33"/>
        <v>1.2170907936550996</v>
      </c>
      <c r="U52" s="34">
        <f t="shared" si="34"/>
        <v>0.36456492119129591</v>
      </c>
      <c r="V52" s="35">
        <v>1.3936776699705129</v>
      </c>
      <c r="W52" s="34">
        <f t="shared" si="35"/>
        <v>3.2034063737984138</v>
      </c>
      <c r="X52" s="36">
        <v>12.591264572962899</v>
      </c>
      <c r="Y52" s="43" t="s">
        <v>39</v>
      </c>
      <c r="Z52" s="43">
        <v>1.4851268578901886</v>
      </c>
      <c r="AB52" s="37">
        <f t="shared" si="36"/>
        <v>4.958646276693945</v>
      </c>
      <c r="AC52" s="38" t="str">
        <f t="shared" si="11"/>
        <v>submerged</v>
      </c>
      <c r="AD52" s="39" t="s">
        <v>39</v>
      </c>
      <c r="AE52" s="39" t="s">
        <v>39</v>
      </c>
      <c r="AF52" s="40" t="str">
        <f t="shared" ref="AF52:AF59" si="56">IF(AND(AB52&gt;W52,P52&lt;I52),"Cw",IF(AB52&gt;W52,"Aw","no"))</f>
        <v>Cw</v>
      </c>
      <c r="AH52" s="41">
        <f t="shared" si="37"/>
        <v>0.83443708609271527</v>
      </c>
      <c r="AI52" s="36">
        <f t="shared" si="38"/>
        <v>0.83385858099092047</v>
      </c>
      <c r="AJ52" s="42" t="s">
        <v>39</v>
      </c>
      <c r="AK52" s="43" t="s">
        <v>39</v>
      </c>
      <c r="AL52" s="41">
        <f t="shared" si="39"/>
        <v>1.2324470843257989</v>
      </c>
      <c r="AM52" s="36">
        <f t="shared" si="52"/>
        <v>1.220226843907132</v>
      </c>
      <c r="AO52" s="45">
        <f t="shared" si="53"/>
        <v>6.9328786008737708E-4</v>
      </c>
      <c r="AP52" s="45"/>
      <c r="AQ52" s="45">
        <f t="shared" si="54"/>
        <v>1.0014728392253591E-2</v>
      </c>
    </row>
    <row r="53" spans="1:43">
      <c r="A53" s="56">
        <v>45099</v>
      </c>
      <c r="B53" s="2">
        <v>3</v>
      </c>
      <c r="C53" s="2">
        <v>2</v>
      </c>
      <c r="D53" s="26">
        <v>4</v>
      </c>
      <c r="E53" s="26">
        <v>0.2</v>
      </c>
      <c r="F53" s="28">
        <v>15.3</v>
      </c>
      <c r="G53" s="27" t="s">
        <v>39</v>
      </c>
      <c r="H53" s="27">
        <v>3.2</v>
      </c>
      <c r="I53" s="29">
        <v>15.2</v>
      </c>
      <c r="J53" s="30">
        <v>1.8527626599575999</v>
      </c>
      <c r="K53" s="26" t="s">
        <v>40</v>
      </c>
      <c r="L53" s="27" t="s">
        <v>39</v>
      </c>
      <c r="M53" s="27" t="s">
        <v>39</v>
      </c>
      <c r="N53" s="49">
        <v>14.970000000000002</v>
      </c>
      <c r="O53" s="49">
        <v>18</v>
      </c>
      <c r="P53" s="49">
        <v>13.5</v>
      </c>
      <c r="Q53" s="27" t="s">
        <v>39</v>
      </c>
      <c r="R53" s="27">
        <v>1.4018691588785044</v>
      </c>
      <c r="S53" s="34">
        <f t="shared" si="55"/>
        <v>0.33552631578947373</v>
      </c>
      <c r="T53" s="34">
        <f t="shared" si="33"/>
        <v>1.2211142452694588</v>
      </c>
      <c r="U53" s="34">
        <f t="shared" si="34"/>
        <v>0.27477061797394264</v>
      </c>
      <c r="V53" s="35">
        <v>1.1423226023832003</v>
      </c>
      <c r="W53" s="34">
        <f t="shared" si="35"/>
        <v>2.679442067428631</v>
      </c>
      <c r="X53" s="36">
        <v>13.340585114929601</v>
      </c>
      <c r="Y53" s="43" t="s">
        <v>39</v>
      </c>
      <c r="Z53" s="43">
        <v>1.4315213292392583</v>
      </c>
      <c r="AB53" s="37">
        <f t="shared" si="36"/>
        <v>5.4944644149397845</v>
      </c>
      <c r="AC53" s="38" t="str">
        <f t="shared" si="11"/>
        <v>submerged</v>
      </c>
      <c r="AD53" s="39" t="s">
        <v>39</v>
      </c>
      <c r="AE53" s="39" t="s">
        <v>39</v>
      </c>
      <c r="AF53" s="40" t="str">
        <f t="shared" si="56"/>
        <v>Cw</v>
      </c>
      <c r="AH53" s="41">
        <f t="shared" si="37"/>
        <v>0.88815789473684215</v>
      </c>
      <c r="AI53" s="36">
        <f t="shared" si="38"/>
        <v>0.87767007335063163</v>
      </c>
      <c r="AJ53" s="42" t="s">
        <v>39</v>
      </c>
      <c r="AK53" s="43" t="s">
        <v>39</v>
      </c>
      <c r="AL53" s="41">
        <f t="shared" si="39"/>
        <v>1.1480245720736466</v>
      </c>
      <c r="AM53" s="36">
        <f t="shared" si="52"/>
        <v>1.1723074518087944</v>
      </c>
      <c r="AO53" s="45">
        <f t="shared" si="53"/>
        <v>1.1808510005214767E-2</v>
      </c>
      <c r="AP53" s="45"/>
      <c r="AQ53" s="45">
        <f t="shared" si="54"/>
        <v>2.1151881524004601E-2</v>
      </c>
    </row>
    <row r="54" spans="1:43">
      <c r="A54" s="56">
        <v>45099</v>
      </c>
      <c r="B54" s="2">
        <v>3</v>
      </c>
      <c r="C54" s="2">
        <v>2</v>
      </c>
      <c r="D54" s="26">
        <v>5</v>
      </c>
      <c r="E54" s="26">
        <v>0.2</v>
      </c>
      <c r="F54" s="28">
        <v>10.3</v>
      </c>
      <c r="G54" s="27" t="s">
        <v>39</v>
      </c>
      <c r="H54" s="27">
        <v>3.2</v>
      </c>
      <c r="I54" s="29">
        <v>15.8</v>
      </c>
      <c r="J54" s="30">
        <v>1.78485248083771</v>
      </c>
      <c r="K54" s="26" t="s">
        <v>40</v>
      </c>
      <c r="L54" s="27" t="s">
        <v>39</v>
      </c>
      <c r="M54" s="27" t="s">
        <v>39</v>
      </c>
      <c r="N54" s="49">
        <v>15.310000000000002</v>
      </c>
      <c r="O54" s="49">
        <v>17.3</v>
      </c>
      <c r="P54" s="49">
        <v>14.7</v>
      </c>
      <c r="Q54" s="27" t="s">
        <v>39</v>
      </c>
      <c r="R54" s="27">
        <v>1.3274336283185841</v>
      </c>
      <c r="S54" s="34">
        <f t="shared" si="55"/>
        <v>0.21729957805907174</v>
      </c>
      <c r="T54" s="34">
        <f t="shared" si="33"/>
        <v>1.2449819275796739</v>
      </c>
      <c r="U54" s="34">
        <f t="shared" si="34"/>
        <v>0.17454034732979321</v>
      </c>
      <c r="V54" s="35">
        <v>0.84914635128304705</v>
      </c>
      <c r="W54" s="34">
        <f t="shared" si="35"/>
        <v>2.0293029210677176</v>
      </c>
      <c r="X54" s="36">
        <v>14.6214287214687</v>
      </c>
      <c r="Y54" s="43" t="s">
        <v>39</v>
      </c>
      <c r="Z54" s="43">
        <v>1.3876287666704259</v>
      </c>
      <c r="AB54" s="37">
        <f t="shared" si="36"/>
        <v>6.1671409574712079</v>
      </c>
      <c r="AC54" s="38" t="str">
        <f t="shared" si="11"/>
        <v>submerged</v>
      </c>
      <c r="AD54" s="39" t="s">
        <v>39</v>
      </c>
      <c r="AE54" s="39" t="s">
        <v>39</v>
      </c>
      <c r="AF54" s="40" t="str">
        <f t="shared" si="56"/>
        <v>Cw</v>
      </c>
      <c r="AH54" s="41">
        <f t="shared" si="37"/>
        <v>0.930379746835443</v>
      </c>
      <c r="AI54" s="36">
        <f t="shared" si="38"/>
        <v>0.92540688110561387</v>
      </c>
      <c r="AJ54" s="42" t="s">
        <v>39</v>
      </c>
      <c r="AK54" s="43" t="s">
        <v>39</v>
      </c>
      <c r="AL54" s="41">
        <f t="shared" si="39"/>
        <v>1.0662272270081878</v>
      </c>
      <c r="AM54" s="36">
        <f t="shared" si="52"/>
        <v>1.1145774375761959</v>
      </c>
      <c r="AO54" s="45">
        <f t="shared" si="53"/>
        <v>5.3449849341020705E-3</v>
      </c>
      <c r="AP54" s="45"/>
      <c r="AQ54" s="45">
        <f t="shared" si="54"/>
        <v>4.5347004225054111E-2</v>
      </c>
    </row>
    <row r="55" spans="1:43">
      <c r="A55" s="56">
        <v>45099</v>
      </c>
      <c r="B55" s="2">
        <v>3</v>
      </c>
      <c r="C55" s="2">
        <v>2</v>
      </c>
      <c r="D55" s="26">
        <v>6</v>
      </c>
      <c r="E55" s="26">
        <v>0.2</v>
      </c>
      <c r="F55" s="28">
        <v>10</v>
      </c>
      <c r="G55" s="27" t="s">
        <v>39</v>
      </c>
      <c r="H55" s="27">
        <v>1</v>
      </c>
      <c r="I55" s="29">
        <v>15.8</v>
      </c>
      <c r="J55" s="30">
        <v>0.588646103094704</v>
      </c>
      <c r="K55" s="26" t="s">
        <v>40</v>
      </c>
      <c r="L55" s="27" t="s">
        <v>39</v>
      </c>
      <c r="M55" s="27" t="s">
        <v>39</v>
      </c>
      <c r="N55" s="49">
        <v>15.350000000000001</v>
      </c>
      <c r="O55" s="49">
        <v>18.149999999999999</v>
      </c>
      <c r="P55" s="49">
        <v>13.8</v>
      </c>
      <c r="Q55" s="27" t="s">
        <v>39</v>
      </c>
      <c r="R55" s="27">
        <v>1.3043478260869561</v>
      </c>
      <c r="S55" s="34">
        <f t="shared" si="55"/>
        <v>0.2109704641350211</v>
      </c>
      <c r="T55" s="34">
        <f t="shared" si="33"/>
        <v>1.2449819275796739</v>
      </c>
      <c r="U55" s="34">
        <f t="shared" si="34"/>
        <v>0.16945664789300313</v>
      </c>
      <c r="V55" s="35">
        <v>0.97114326769221226</v>
      </c>
      <c r="W55" s="34">
        <f t="shared" si="35"/>
        <v>4.0413053286917924</v>
      </c>
      <c r="X55" s="36">
        <v>13.7855688960957</v>
      </c>
      <c r="Y55" s="43" t="s">
        <v>39</v>
      </c>
      <c r="Z55" s="43">
        <v>1.3213063894179402</v>
      </c>
      <c r="AB55" s="37">
        <f t="shared" si="36"/>
        <v>16.927009485975631</v>
      </c>
      <c r="AC55" s="38" t="str">
        <f t="shared" si="11"/>
        <v>submerged</v>
      </c>
      <c r="AD55" s="39" t="s">
        <v>39</v>
      </c>
      <c r="AE55" s="39" t="s">
        <v>39</v>
      </c>
      <c r="AF55" s="40" t="str">
        <f t="shared" si="56"/>
        <v>Cw</v>
      </c>
      <c r="AH55" s="41">
        <f t="shared" si="37"/>
        <v>0.87341772151898733</v>
      </c>
      <c r="AI55" s="36">
        <f t="shared" si="38"/>
        <v>0.87250436051238611</v>
      </c>
      <c r="AJ55" s="42" t="s">
        <v>39</v>
      </c>
      <c r="AK55" s="43" t="s">
        <v>39</v>
      </c>
      <c r="AL55" s="41">
        <f t="shared" si="39"/>
        <v>1.0476841447993495</v>
      </c>
      <c r="AM55" s="36">
        <f t="shared" si="52"/>
        <v>1.0613056785383592</v>
      </c>
      <c r="AO55" s="45">
        <f t="shared" si="53"/>
        <v>1.0457321669782305E-3</v>
      </c>
      <c r="AP55" s="45"/>
      <c r="AQ55" s="45">
        <f t="shared" si="54"/>
        <v>1.3001565220420952E-2</v>
      </c>
    </row>
    <row r="56" spans="1:43">
      <c r="A56" s="56">
        <v>45099</v>
      </c>
      <c r="B56" s="2">
        <v>3</v>
      </c>
      <c r="C56" s="2">
        <v>2</v>
      </c>
      <c r="D56" s="26">
        <v>7</v>
      </c>
      <c r="E56" s="26">
        <v>0.2</v>
      </c>
      <c r="F56" s="28">
        <v>15.4</v>
      </c>
      <c r="G56" s="27" t="s">
        <v>39</v>
      </c>
      <c r="H56" s="27">
        <v>1</v>
      </c>
      <c r="I56" s="29">
        <v>15.6</v>
      </c>
      <c r="J56" s="30">
        <v>5.9450752614987401</v>
      </c>
      <c r="K56" s="26" t="s">
        <v>40</v>
      </c>
      <c r="L56" s="27" t="s">
        <v>39</v>
      </c>
      <c r="M56" s="27" t="s">
        <v>39</v>
      </c>
      <c r="N56" s="49">
        <v>15.23</v>
      </c>
      <c r="O56" s="49">
        <v>19.399999999999999</v>
      </c>
      <c r="P56" s="49">
        <v>12.5</v>
      </c>
      <c r="Q56" s="27" t="s">
        <v>39</v>
      </c>
      <c r="R56" s="27">
        <v>1.3157894736842108</v>
      </c>
      <c r="S56" s="34">
        <f t="shared" si="55"/>
        <v>0.32905982905982911</v>
      </c>
      <c r="T56" s="34">
        <f t="shared" si="33"/>
        <v>1.237077200501246</v>
      </c>
      <c r="U56" s="34">
        <f t="shared" si="34"/>
        <v>0.26599781236490233</v>
      </c>
      <c r="V56" s="35">
        <v>1.217511252708626</v>
      </c>
      <c r="W56" s="34">
        <f t="shared" si="35"/>
        <v>1.5942623930287292</v>
      </c>
      <c r="X56" s="36">
        <v>12.456155137590899</v>
      </c>
      <c r="Y56" s="43" t="s">
        <v>39</v>
      </c>
      <c r="Z56" s="43">
        <v>1.3393318655311626</v>
      </c>
      <c r="AB56" s="37">
        <f t="shared" si="36"/>
        <v>1.8060212980435242</v>
      </c>
      <c r="AC56" s="38" t="str">
        <f t="shared" si="11"/>
        <v>submerged</v>
      </c>
      <c r="AD56" s="39" t="s">
        <v>39</v>
      </c>
      <c r="AE56" s="39" t="s">
        <v>39</v>
      </c>
      <c r="AF56" s="40" t="str">
        <f t="shared" si="56"/>
        <v>Cw</v>
      </c>
      <c r="AH56" s="41">
        <f t="shared" si="37"/>
        <v>0.80128205128205132</v>
      </c>
      <c r="AI56" s="36">
        <f t="shared" si="38"/>
        <v>0.79847148317890382</v>
      </c>
      <c r="AJ56" s="42" t="s">
        <v>39</v>
      </c>
      <c r="AK56" s="43" t="s">
        <v>39</v>
      </c>
      <c r="AL56" s="41">
        <f t="shared" si="39"/>
        <v>1.0636276160865883</v>
      </c>
      <c r="AM56" s="36">
        <f t="shared" si="52"/>
        <v>1.082658273055622</v>
      </c>
      <c r="AO56" s="45">
        <f t="shared" si="53"/>
        <v>3.5075889927280723E-3</v>
      </c>
      <c r="AP56" s="45"/>
      <c r="AQ56" s="45">
        <f t="shared" si="54"/>
        <v>1.789221780368333E-2</v>
      </c>
    </row>
    <row r="57" spans="1:43">
      <c r="A57" s="56">
        <v>45099</v>
      </c>
      <c r="B57" s="2">
        <v>3</v>
      </c>
      <c r="C57" s="2">
        <v>2</v>
      </c>
      <c r="D57" s="26">
        <v>8</v>
      </c>
      <c r="E57" s="26">
        <v>0.2</v>
      </c>
      <c r="F57" s="28">
        <v>20.5</v>
      </c>
      <c r="G57" s="27" t="s">
        <v>39</v>
      </c>
      <c r="H57" s="27">
        <v>1</v>
      </c>
      <c r="I57" s="29">
        <v>15.6</v>
      </c>
      <c r="J57" s="30">
        <v>0.59597380515064802</v>
      </c>
      <c r="K57" s="26" t="s">
        <v>40</v>
      </c>
      <c r="L57" s="27" t="s">
        <v>39</v>
      </c>
      <c r="M57" s="27" t="s">
        <v>39</v>
      </c>
      <c r="N57" s="49">
        <v>15.260000000000002</v>
      </c>
      <c r="O57" s="49">
        <v>20.5</v>
      </c>
      <c r="P57" s="49">
        <v>11.5</v>
      </c>
      <c r="Q57" s="27" t="s">
        <v>39</v>
      </c>
      <c r="R57" s="27">
        <v>1.3761467889908259</v>
      </c>
      <c r="S57" s="34">
        <f t="shared" si="55"/>
        <v>0.43803418803418803</v>
      </c>
      <c r="T57" s="34">
        <f t="shared" si="33"/>
        <v>1.237077200501246</v>
      </c>
      <c r="U57" s="34">
        <f t="shared" si="34"/>
        <v>0.35408799697925308</v>
      </c>
      <c r="V57" s="35">
        <v>1.2557078220107736</v>
      </c>
      <c r="W57" s="34">
        <f t="shared" si="35"/>
        <v>5.1932653094933725</v>
      </c>
      <c r="X57" s="36">
        <v>11.371600582725501</v>
      </c>
      <c r="Y57" s="43" t="s">
        <v>39</v>
      </c>
      <c r="Z57" s="43">
        <v>1.348932966156311</v>
      </c>
      <c r="AB57" s="37">
        <f t="shared" si="36"/>
        <v>13.993526338835379</v>
      </c>
      <c r="AC57" s="38" t="str">
        <f t="shared" si="11"/>
        <v>submerged</v>
      </c>
      <c r="AD57" s="39" t="s">
        <v>39</v>
      </c>
      <c r="AE57" s="39" t="s">
        <v>39</v>
      </c>
      <c r="AF57" s="40" t="str">
        <f t="shared" si="56"/>
        <v>Cw</v>
      </c>
      <c r="AH57" s="41">
        <f t="shared" si="37"/>
        <v>0.73717948717948723</v>
      </c>
      <c r="AI57" s="36">
        <f t="shared" si="38"/>
        <v>0.7289487553029167</v>
      </c>
      <c r="AJ57" s="42" t="s">
        <v>39</v>
      </c>
      <c r="AK57" s="43" t="s">
        <v>39</v>
      </c>
      <c r="AL57" s="41">
        <f t="shared" si="39"/>
        <v>1.112417873705239</v>
      </c>
      <c r="AM57" s="36">
        <f t="shared" si="52"/>
        <v>1.09041938984062</v>
      </c>
      <c r="AO57" s="45">
        <f t="shared" si="53"/>
        <v>1.1165166719521724E-2</v>
      </c>
      <c r="AP57" s="45"/>
      <c r="AQ57" s="45">
        <f t="shared" si="54"/>
        <v>2.0174332985617882E-2</v>
      </c>
    </row>
    <row r="58" spans="1:43">
      <c r="A58" s="56">
        <v>45099</v>
      </c>
      <c r="B58" s="2">
        <v>3</v>
      </c>
      <c r="C58" s="2">
        <v>2</v>
      </c>
      <c r="D58" s="26">
        <v>9</v>
      </c>
      <c r="E58" s="26">
        <v>0.2</v>
      </c>
      <c r="F58" s="28">
        <v>24.6</v>
      </c>
      <c r="G58" s="27" t="s">
        <v>39</v>
      </c>
      <c r="H58" s="27">
        <v>1</v>
      </c>
      <c r="I58" s="29">
        <v>15.7</v>
      </c>
      <c r="J58" s="30">
        <v>0.60383013127244201</v>
      </c>
      <c r="K58" s="26" t="s">
        <v>40</v>
      </c>
      <c r="L58" s="27" t="s">
        <v>39</v>
      </c>
      <c r="M58" s="27" t="s">
        <v>39</v>
      </c>
      <c r="N58" s="49">
        <v>15.32</v>
      </c>
      <c r="O58" s="49">
        <v>22.5</v>
      </c>
      <c r="P58" s="49">
        <v>10.8</v>
      </c>
      <c r="Q58" s="27" t="s">
        <v>39</v>
      </c>
      <c r="R58" s="27">
        <v>1.35631067961165</v>
      </c>
      <c r="S58" s="34">
        <f t="shared" si="55"/>
        <v>0.52229299363057335</v>
      </c>
      <c r="T58" s="34">
        <f t="shared" si="33"/>
        <v>1.2410358576608493</v>
      </c>
      <c r="U58" s="34">
        <f t="shared" si="34"/>
        <v>0.42085245998855397</v>
      </c>
      <c r="V58" s="35">
        <v>1.4387945251073118</v>
      </c>
      <c r="W58" s="34">
        <f t="shared" si="35"/>
        <v>5.9116250747448493</v>
      </c>
      <c r="X58" s="36">
        <v>10.749749293953499</v>
      </c>
      <c r="Y58" s="43" t="s">
        <v>39</v>
      </c>
      <c r="Z58" s="43">
        <v>1.3662886245432098</v>
      </c>
      <c r="AB58" s="37">
        <f t="shared" si="36"/>
        <v>12.995933160395284</v>
      </c>
      <c r="AC58" s="38" t="str">
        <f t="shared" si="11"/>
        <v>submerged</v>
      </c>
      <c r="AD58" s="39" t="s">
        <v>39</v>
      </c>
      <c r="AE58" s="39" t="s">
        <v>39</v>
      </c>
      <c r="AF58" s="40" t="str">
        <f t="shared" si="56"/>
        <v>Cw</v>
      </c>
      <c r="AH58" s="41">
        <f t="shared" si="37"/>
        <v>0.68789808917197459</v>
      </c>
      <c r="AI58" s="36">
        <f t="shared" si="38"/>
        <v>0.68469740725818473</v>
      </c>
      <c r="AJ58" s="42" t="s">
        <v>39</v>
      </c>
      <c r="AK58" s="43" t="s">
        <v>39</v>
      </c>
      <c r="AL58" s="41">
        <f t="shared" si="39"/>
        <v>1.0928859720202404</v>
      </c>
      <c r="AM58" s="36">
        <f t="shared" si="52"/>
        <v>1.1009259854251443</v>
      </c>
      <c r="AO58" s="45">
        <f t="shared" si="53"/>
        <v>4.6528431524537339E-3</v>
      </c>
      <c r="AP58" s="45"/>
      <c r="AQ58" s="45">
        <f t="shared" si="54"/>
        <v>7.3566809445286818E-3</v>
      </c>
    </row>
    <row r="59" spans="1:43">
      <c r="A59" s="56">
        <v>45099</v>
      </c>
      <c r="B59" s="2">
        <v>3</v>
      </c>
      <c r="C59" s="2">
        <v>2</v>
      </c>
      <c r="D59" s="26">
        <v>10</v>
      </c>
      <c r="E59" s="26">
        <v>0.2</v>
      </c>
      <c r="F59" s="28">
        <f>25.5+4.5</f>
        <v>30</v>
      </c>
      <c r="G59" s="27" t="s">
        <v>39</v>
      </c>
      <c r="H59" s="27">
        <v>1</v>
      </c>
      <c r="I59" s="29">
        <v>15.8</v>
      </c>
      <c r="J59" s="30">
        <v>0.62626438293459197</v>
      </c>
      <c r="K59" s="26" t="s">
        <v>40</v>
      </c>
      <c r="L59" s="27" t="s">
        <v>39</v>
      </c>
      <c r="M59" s="27" t="s">
        <v>39</v>
      </c>
      <c r="N59" s="49">
        <v>15.36</v>
      </c>
      <c r="O59" s="49">
        <v>24.4</v>
      </c>
      <c r="P59" s="49">
        <v>10.199999999999999</v>
      </c>
      <c r="Q59" s="27" t="s">
        <v>39</v>
      </c>
      <c r="R59" s="27">
        <v>1.4563106796116501</v>
      </c>
      <c r="S59" s="34">
        <f t="shared" si="55"/>
        <v>0.63291139240506322</v>
      </c>
      <c r="T59" s="34">
        <f t="shared" si="33"/>
        <v>1.2449819275796739</v>
      </c>
      <c r="U59" s="34">
        <f t="shared" si="34"/>
        <v>0.50836994367900934</v>
      </c>
      <c r="V59" s="35">
        <v>1.9910097787420349</v>
      </c>
      <c r="W59" s="34">
        <f t="shared" si="35"/>
        <v>8.0326719839528735</v>
      </c>
      <c r="X59" s="36">
        <v>10.149462898544201</v>
      </c>
      <c r="Y59" s="43" t="s">
        <v>39</v>
      </c>
      <c r="Z59" s="43">
        <v>1.4088827477020835</v>
      </c>
      <c r="AB59" s="37">
        <f t="shared" si="36"/>
        <v>11.864971223323321</v>
      </c>
      <c r="AC59" s="38" t="str">
        <f t="shared" si="11"/>
        <v>submerged</v>
      </c>
      <c r="AD59" s="39" t="s">
        <v>39</v>
      </c>
      <c r="AE59" s="39" t="s">
        <v>39</v>
      </c>
      <c r="AF59" s="40" t="str">
        <f t="shared" si="56"/>
        <v>Cw</v>
      </c>
      <c r="AH59" s="41">
        <f t="shared" si="37"/>
        <v>0.64556962025316444</v>
      </c>
      <c r="AI59" s="36">
        <f t="shared" si="38"/>
        <v>0.64237106952811396</v>
      </c>
      <c r="AJ59" s="42" t="s">
        <v>39</v>
      </c>
      <c r="AK59" s="43" t="s">
        <v>39</v>
      </c>
      <c r="AL59" s="41">
        <f t="shared" si="39"/>
        <v>1.1697444335138367</v>
      </c>
      <c r="AM59" s="36">
        <f t="shared" si="52"/>
        <v>1.1316491560974251</v>
      </c>
      <c r="AO59" s="45">
        <f t="shared" si="53"/>
        <v>4.9546177897841215E-3</v>
      </c>
      <c r="AP59" s="45"/>
      <c r="AQ59" s="45">
        <f t="shared" si="54"/>
        <v>3.3663505346291256E-2</v>
      </c>
    </row>
    <row r="60" spans="1:43">
      <c r="A60" s="56">
        <v>45103</v>
      </c>
      <c r="B60" s="2">
        <v>1</v>
      </c>
      <c r="C60" s="2">
        <v>4</v>
      </c>
      <c r="D60" s="26">
        <v>1</v>
      </c>
      <c r="E60" s="50">
        <v>0</v>
      </c>
      <c r="F60" s="27">
        <v>0</v>
      </c>
      <c r="G60" s="27">
        <v>0</v>
      </c>
      <c r="H60" s="27">
        <v>6.2</v>
      </c>
      <c r="I60" s="29">
        <v>6.9</v>
      </c>
      <c r="J60" s="30">
        <v>3.7</v>
      </c>
      <c r="K60" s="51" t="s">
        <v>43</v>
      </c>
      <c r="L60" s="27" t="s">
        <v>39</v>
      </c>
      <c r="M60" s="27" t="s">
        <v>39</v>
      </c>
      <c r="N60" s="49">
        <v>22.15</v>
      </c>
      <c r="O60" s="49">
        <v>17.600000000000001</v>
      </c>
      <c r="P60" s="49">
        <v>12</v>
      </c>
      <c r="Q60" s="57">
        <v>0.66079295154185036</v>
      </c>
      <c r="R60" s="27">
        <v>1.3392857142857142</v>
      </c>
      <c r="S60" s="34">
        <v>0</v>
      </c>
      <c r="T60" s="34">
        <f t="shared" si="33"/>
        <v>0.82273324960159477</v>
      </c>
      <c r="U60" s="34">
        <f t="shared" si="34"/>
        <v>0</v>
      </c>
      <c r="V60" s="35">
        <v>1.6971527871521728</v>
      </c>
      <c r="W60" s="34">
        <f t="shared" si="35"/>
        <v>2.8169917556777291</v>
      </c>
      <c r="X60" s="36">
        <v>12.062796306484101</v>
      </c>
      <c r="Y60" s="36">
        <v>0.70678029974557899</v>
      </c>
      <c r="Z60" s="36">
        <v>1.2751760509622587</v>
      </c>
      <c r="AB60" s="37">
        <f t="shared" si="36"/>
        <v>2.6231536342812816</v>
      </c>
      <c r="AC60" s="38" t="str">
        <f t="shared" si="11"/>
        <v>free</v>
      </c>
      <c r="AD60" s="47">
        <f t="shared" ref="AD60:AD67" si="57">U60*SQRT(I60/J60)/W60</f>
        <v>0</v>
      </c>
      <c r="AE60" s="47">
        <f t="shared" ref="AE60:AE67" si="58">(1-I60/J60)*SQRT((J60/I60+1)/2)/W60</f>
        <v>-0.26907668447039834</v>
      </c>
      <c r="AF60" s="40" t="str">
        <f>IF(AND(AD60+AE60&lt;1,AD60-AE60&lt;1),"A",IF(AND(AD60+AE60&gt;1,AD60-AE60&lt;1),"B",IF(AND(AD60+AE60&lt;1,AD60-AE60&gt;1),"C","D")))</f>
        <v>A</v>
      </c>
      <c r="AH60" s="41">
        <f t="shared" si="37"/>
        <v>1.7391304347826086</v>
      </c>
      <c r="AI60" s="36">
        <f t="shared" si="38"/>
        <v>1.7482313487658117</v>
      </c>
      <c r="AJ60" s="54">
        <f>Q60/T60</f>
        <v>0.80316791847398494</v>
      </c>
      <c r="AK60" s="36">
        <f>Y60/T60</f>
        <v>0.85906373674314784</v>
      </c>
      <c r="AL60" s="41">
        <f t="shared" si="39"/>
        <v>1.6278492633356654</v>
      </c>
      <c r="AM60" s="36">
        <f>Z60/T60</f>
        <v>1.5499264817360396</v>
      </c>
      <c r="AO60" s="45">
        <f>1-AI60/AH60</f>
        <v>-5.2330255403416626E-3</v>
      </c>
      <c r="AP60" s="45">
        <f>IF(AJ60&gt;AK60,AJ60/AK60,AK60/AJ60)-1</f>
        <v>6.9594186948309211E-2</v>
      </c>
      <c r="AQ60" s="45">
        <f>IF(AL60&gt;AM60,AL60/AM60,AM60/AL60)-1</f>
        <v>5.0275146929773085E-2</v>
      </c>
    </row>
    <row r="61" spans="1:43">
      <c r="A61" s="56">
        <v>45103</v>
      </c>
      <c r="B61" s="2">
        <v>3</v>
      </c>
      <c r="C61" s="2">
        <v>4</v>
      </c>
      <c r="D61" s="26">
        <v>2</v>
      </c>
      <c r="E61" s="50">
        <v>0</v>
      </c>
      <c r="F61" s="27">
        <v>0</v>
      </c>
      <c r="G61" s="28">
        <v>0</v>
      </c>
      <c r="H61" s="27">
        <v>6.2</v>
      </c>
      <c r="I61" s="29">
        <v>10.77</v>
      </c>
      <c r="J61" s="30">
        <v>3.417252648811</v>
      </c>
      <c r="K61" s="58" t="s">
        <v>44</v>
      </c>
      <c r="L61" s="27" t="s">
        <v>39</v>
      </c>
      <c r="M61" s="27" t="s">
        <v>39</v>
      </c>
      <c r="N61" s="49">
        <v>22.88</v>
      </c>
      <c r="O61" s="49">
        <v>19.399999999999999</v>
      </c>
      <c r="P61" s="49">
        <v>14.6</v>
      </c>
      <c r="Q61" s="57" t="s">
        <v>39</v>
      </c>
      <c r="R61" s="27">
        <v>1.2820512820512822</v>
      </c>
      <c r="S61" s="34">
        <v>0</v>
      </c>
      <c r="T61" s="34">
        <f t="shared" si="33"/>
        <v>1.0278798567926117</v>
      </c>
      <c r="U61" s="34">
        <f t="shared" si="34"/>
        <v>0</v>
      </c>
      <c r="V61" s="35">
        <v>1.3056165236210169</v>
      </c>
      <c r="W61" s="34">
        <f t="shared" si="35"/>
        <v>2.2549794565209633</v>
      </c>
      <c r="X61" s="36">
        <v>14.6206599816812</v>
      </c>
      <c r="Y61" s="43" t="s">
        <v>39</v>
      </c>
      <c r="Z61" s="43">
        <v>1.3002657938105626</v>
      </c>
      <c r="AB61" s="37">
        <f t="shared" si="36"/>
        <v>3.3560515685604524</v>
      </c>
      <c r="AC61" s="38" t="str">
        <f t="shared" si="11"/>
        <v>submerged</v>
      </c>
      <c r="AD61" s="47">
        <f t="shared" si="57"/>
        <v>0</v>
      </c>
      <c r="AE61" s="47">
        <f t="shared" si="58"/>
        <v>-0.77438381384286703</v>
      </c>
      <c r="AF61" s="40" t="str">
        <f>IF(AND(AB61&gt;W61,P61&lt;I61),"Cw",IF(AB61&gt;W61,"Aw","no"))</f>
        <v>Aw</v>
      </c>
      <c r="AH61" s="41">
        <f t="shared" si="37"/>
        <v>1.3556174558960075</v>
      </c>
      <c r="AI61" s="36">
        <f t="shared" si="38"/>
        <v>1.3575357457457011</v>
      </c>
      <c r="AJ61" s="42" t="s">
        <v>39</v>
      </c>
      <c r="AK61" s="43" t="s">
        <v>39</v>
      </c>
      <c r="AL61" s="41">
        <f t="shared" si="39"/>
        <v>1.2472773676602487</v>
      </c>
      <c r="AM61" s="36">
        <f>Z61/T61</f>
        <v>1.2649978353189075</v>
      </c>
      <c r="AO61" s="45">
        <f>1-AI61/AH61</f>
        <v>-1.4150672384383167E-3</v>
      </c>
      <c r="AP61" s="45"/>
      <c r="AQ61" s="45">
        <f>IF(AL61&gt;AM61,AL61/AM61,AM61/AL61)-1</f>
        <v>1.4207319172238719E-2</v>
      </c>
    </row>
    <row r="62" spans="1:43">
      <c r="A62" s="56">
        <v>45103</v>
      </c>
      <c r="B62" s="2">
        <v>3</v>
      </c>
      <c r="C62" s="2">
        <v>4</v>
      </c>
      <c r="D62" s="26">
        <v>3</v>
      </c>
      <c r="E62" s="50">
        <v>0</v>
      </c>
      <c r="F62" s="27">
        <v>0</v>
      </c>
      <c r="G62" s="27">
        <v>0</v>
      </c>
      <c r="H62" s="27">
        <v>6.2</v>
      </c>
      <c r="I62" s="29">
        <v>10.18</v>
      </c>
      <c r="J62" s="30">
        <v>3.32796784744255</v>
      </c>
      <c r="K62" s="58" t="s">
        <v>44</v>
      </c>
      <c r="L62" s="27" t="s">
        <v>39</v>
      </c>
      <c r="M62" s="27" t="s">
        <v>39</v>
      </c>
      <c r="N62" s="49">
        <v>20.27</v>
      </c>
      <c r="O62" s="49">
        <v>16.899999999999999</v>
      </c>
      <c r="P62" s="49">
        <v>13.7</v>
      </c>
      <c r="Q62" s="57" t="s">
        <v>39</v>
      </c>
      <c r="R62" s="27">
        <v>1.2</v>
      </c>
      <c r="S62" s="34">
        <v>0</v>
      </c>
      <c r="T62" s="34">
        <f t="shared" si="33"/>
        <v>0.99932877472831738</v>
      </c>
      <c r="U62" s="34">
        <f t="shared" si="34"/>
        <v>0</v>
      </c>
      <c r="V62" s="35">
        <v>1.1209609046087667</v>
      </c>
      <c r="W62" s="34">
        <f t="shared" si="35"/>
        <v>1.9618527225829177</v>
      </c>
      <c r="X62" s="36">
        <v>13.6181481977929</v>
      </c>
      <c r="Y62" s="43" t="s">
        <v>39</v>
      </c>
      <c r="Z62" s="43">
        <v>1.2496149928094735</v>
      </c>
      <c r="AB62" s="37">
        <f t="shared" si="36"/>
        <v>3.2452456368701439</v>
      </c>
      <c r="AC62" s="38" t="str">
        <f t="shared" si="11"/>
        <v>submerged</v>
      </c>
      <c r="AD62" s="47">
        <f t="shared" si="57"/>
        <v>0</v>
      </c>
      <c r="AE62" s="47">
        <f t="shared" si="58"/>
        <v>-0.85483046445278599</v>
      </c>
      <c r="AF62" s="40" t="str">
        <f>IF(AND(AB62&gt;W62,P62&lt;I62),"Cw",IF(AB62&gt;W62,"Aw","no"))</f>
        <v>Aw</v>
      </c>
      <c r="AH62" s="41">
        <f t="shared" si="37"/>
        <v>1.3457760314341847</v>
      </c>
      <c r="AI62" s="36">
        <f t="shared" si="38"/>
        <v>1.3377355793509724</v>
      </c>
      <c r="AJ62" s="42" t="s">
        <v>39</v>
      </c>
      <c r="AK62" s="43" t="s">
        <v>39</v>
      </c>
      <c r="AL62" s="41">
        <f t="shared" si="39"/>
        <v>1.2008060113412005</v>
      </c>
      <c r="AM62" s="36">
        <f>Z62/T62</f>
        <v>1.2504543293564225</v>
      </c>
      <c r="AO62" s="45">
        <f>1-AI62/AH62</f>
        <v>5.9745841027081248E-3</v>
      </c>
      <c r="AP62" s="45"/>
      <c r="AQ62" s="45">
        <f>IF(AL62&gt;AM62,AL62/AM62,AM62/AL62)-1</f>
        <v>4.1345827341228159E-2</v>
      </c>
    </row>
    <row r="63" spans="1:43">
      <c r="A63" s="56">
        <v>45103</v>
      </c>
      <c r="B63" s="2">
        <v>1</v>
      </c>
      <c r="C63" s="2">
        <v>3</v>
      </c>
      <c r="D63" s="26">
        <v>4</v>
      </c>
      <c r="E63" s="50">
        <v>0.2</v>
      </c>
      <c r="F63" s="27">
        <v>3.8</v>
      </c>
      <c r="G63" s="28">
        <v>1.2</v>
      </c>
      <c r="H63" s="27">
        <v>6.2</v>
      </c>
      <c r="I63" s="29">
        <v>0.8</v>
      </c>
      <c r="J63" s="27">
        <v>4</v>
      </c>
      <c r="K63" s="58" t="s">
        <v>45</v>
      </c>
      <c r="L63" s="27" t="s">
        <v>39</v>
      </c>
      <c r="M63" s="27" t="s">
        <v>39</v>
      </c>
      <c r="N63" s="49">
        <v>17.48</v>
      </c>
      <c r="O63" s="49">
        <v>12.9</v>
      </c>
      <c r="P63" s="49">
        <v>1.8</v>
      </c>
      <c r="Q63" s="57">
        <v>0.92592592592592582</v>
      </c>
      <c r="R63" s="27">
        <v>2</v>
      </c>
      <c r="S63" s="34">
        <f>IF(I63&gt;0,F63/3/I63,"-")</f>
        <v>1.5833333333333333</v>
      </c>
      <c r="T63" s="34">
        <f t="shared" si="33"/>
        <v>0.28014282071829005</v>
      </c>
      <c r="U63" s="34">
        <f t="shared" si="34"/>
        <v>5.6518790282529627</v>
      </c>
      <c r="V63" s="35">
        <v>1.3899393797176698</v>
      </c>
      <c r="W63" s="34">
        <f t="shared" si="35"/>
        <v>2.2188674545959453</v>
      </c>
      <c r="X63" s="36">
        <v>1.7047572113902001</v>
      </c>
      <c r="Y63" s="43">
        <v>0.99934441880265046</v>
      </c>
      <c r="Z63" s="36">
        <v>2.0950017356848942</v>
      </c>
      <c r="AB63" s="37">
        <f t="shared" si="36"/>
        <v>0.57118298293979308</v>
      </c>
      <c r="AC63" s="38" t="str">
        <f t="shared" si="11"/>
        <v>free</v>
      </c>
      <c r="AD63" s="47">
        <f t="shared" si="57"/>
        <v>1.1391384087951706</v>
      </c>
      <c r="AE63" s="47">
        <f t="shared" si="58"/>
        <v>0.62448103566755242</v>
      </c>
      <c r="AF63" s="40" t="str">
        <f>IF(AND(AD63+AE63&lt;1,AD63-AE63&lt;1),"A",IF(AND(AD63+AE63&gt;1,AD63-AE63&lt;1),"B",IF(AND(AD63+AE63&lt;1,AD63-AE63&gt;1),"C","D")))</f>
        <v>B</v>
      </c>
      <c r="AH63" s="41">
        <f t="shared" si="37"/>
        <v>2.25</v>
      </c>
      <c r="AI63" s="36">
        <f t="shared" si="38"/>
        <v>2.1309465142377499</v>
      </c>
      <c r="AJ63" s="41">
        <f>Q63/T63</f>
        <v>3.3051924141830193</v>
      </c>
      <c r="AK63" s="36">
        <f>Y63/T63</f>
        <v>3.5672676395572713</v>
      </c>
      <c r="AL63" s="41">
        <f t="shared" si="39"/>
        <v>7.1392156146353223</v>
      </c>
      <c r="AM63" s="36">
        <f>Z63/T63</f>
        <v>7.4783345520448492</v>
      </c>
      <c r="AO63" s="45">
        <f>1-AI63/AH63</f>
        <v>5.2912660338777839E-2</v>
      </c>
      <c r="AP63" s="45">
        <f>IF(AJ63&gt;AK63,AJ63/AK63,AK63/AJ63)-1</f>
        <v>7.9291972306862579E-2</v>
      </c>
      <c r="AQ63" s="45">
        <f>IF(AL63&gt;AM63,AL63/AM63,AM63/AL63)-1</f>
        <v>4.7500867842447114E-2</v>
      </c>
    </row>
    <row r="64" spans="1:43">
      <c r="A64" s="56">
        <v>45182</v>
      </c>
      <c r="B64" s="2">
        <v>1</v>
      </c>
      <c r="C64" s="2">
        <v>1</v>
      </c>
      <c r="D64" s="26">
        <v>1</v>
      </c>
      <c r="E64" s="50">
        <v>0.5</v>
      </c>
      <c r="F64" s="28">
        <v>30.28</v>
      </c>
      <c r="G64" s="28">
        <v>10</v>
      </c>
      <c r="H64" s="27">
        <v>2.2000000000000002</v>
      </c>
      <c r="I64" s="29">
        <v>6.1</v>
      </c>
      <c r="J64" s="27">
        <v>1.4</v>
      </c>
      <c r="K64" s="50" t="s">
        <v>41</v>
      </c>
      <c r="L64" s="27" t="s">
        <v>39</v>
      </c>
      <c r="M64" s="27" t="s">
        <v>39</v>
      </c>
      <c r="N64" s="49">
        <v>18.239999999999998</v>
      </c>
      <c r="O64" s="49">
        <v>24.9</v>
      </c>
      <c r="P64" s="57">
        <v>4.3</v>
      </c>
      <c r="Q64" s="57">
        <v>1.03</v>
      </c>
      <c r="R64" s="57">
        <v>2.3809523809523778</v>
      </c>
      <c r="S64" s="34">
        <f>IF(I64&gt;0,F64/3/I64,"-")</f>
        <v>1.6546448087431695</v>
      </c>
      <c r="T64" s="34">
        <f t="shared" si="33"/>
        <v>0.77356964780167015</v>
      </c>
      <c r="U64" s="34">
        <f t="shared" si="34"/>
        <v>2.1389732824256207</v>
      </c>
      <c r="V64" s="35">
        <v>2.1506561205942312</v>
      </c>
      <c r="W64" s="34">
        <f t="shared" si="35"/>
        <v>5.8032656711334143</v>
      </c>
      <c r="X64" s="36">
        <v>4.6494832267550201</v>
      </c>
      <c r="Y64" s="43">
        <v>1.1579585269445563</v>
      </c>
      <c r="Z64" s="36">
        <v>2.2706176045996203</v>
      </c>
      <c r="AB64" s="37">
        <f t="shared" si="36"/>
        <v>2.5005101520306137</v>
      </c>
      <c r="AC64" s="38" t="str">
        <f t="shared" si="11"/>
        <v>free</v>
      </c>
      <c r="AD64" s="47">
        <f t="shared" si="57"/>
        <v>0.76936744693800108</v>
      </c>
      <c r="AE64" s="47">
        <f t="shared" si="58"/>
        <v>-0.4535739310946526</v>
      </c>
      <c r="AF64" s="40" t="str">
        <f t="shared" ref="AF64:AF67" si="59">IF(AND(AD64+AE64&lt;1,AD64-AE64&lt;1),"A",IF(AND(AD64+AE64&gt;1,AD64-AE64&lt;1),"B",IF(AND(AD64+AE64&lt;1,AD64-AE64&gt;1),"C","D")))</f>
        <v>C</v>
      </c>
      <c r="AH64" s="41">
        <f t="shared" si="37"/>
        <v>0.70491803278688525</v>
      </c>
      <c r="AI64" s="36">
        <f t="shared" si="38"/>
        <v>0.76221036504180661</v>
      </c>
      <c r="AJ64" s="41">
        <f>Q64/T64</f>
        <v>1.3314896763685773</v>
      </c>
      <c r="AK64" s="36">
        <f t="shared" ref="AK64:AK67" si="60">Y64/T64</f>
        <v>1.4969027420287782</v>
      </c>
      <c r="AL64" s="41">
        <f t="shared" si="39"/>
        <v>3.0778771991876455</v>
      </c>
      <c r="AM64" s="36">
        <f t="shared" ref="AM64:AM67" si="61">Z64/T64</f>
        <v>2.9352465043739246</v>
      </c>
      <c r="AO64" s="45">
        <f t="shared" ref="AO64:AO67" si="62">1-AI64/AH64</f>
        <v>-8.1275169012795523E-2</v>
      </c>
      <c r="AP64" s="45">
        <f t="shared" ref="AP64:AP67" si="63">IF(AJ64&gt;AK64,AJ64/AK64,AK64/AJ64)-1</f>
        <v>0.12423157955782149</v>
      </c>
      <c r="AQ64" s="45">
        <f t="shared" ref="AQ64:AQ67" si="64">IF(AL64&gt;AM64,AL64/AM64,AM64/AL64)-1</f>
        <v>4.8592407690863926E-2</v>
      </c>
    </row>
    <row r="65" spans="1:43">
      <c r="A65" s="56">
        <v>45182</v>
      </c>
      <c r="B65" s="2">
        <v>1</v>
      </c>
      <c r="C65" s="2">
        <v>1</v>
      </c>
      <c r="D65" s="26">
        <v>2</v>
      </c>
      <c r="E65" s="50">
        <v>0.5</v>
      </c>
      <c r="F65" s="28">
        <v>20.8</v>
      </c>
      <c r="G65" s="28">
        <v>6</v>
      </c>
      <c r="H65" s="27">
        <v>2.2000000000000002</v>
      </c>
      <c r="I65" s="29">
        <v>3.7</v>
      </c>
      <c r="J65" s="27">
        <v>1.4</v>
      </c>
      <c r="K65" s="50" t="s">
        <v>41</v>
      </c>
      <c r="L65" s="27" t="s">
        <v>39</v>
      </c>
      <c r="M65" s="27" t="s">
        <v>39</v>
      </c>
      <c r="N65" s="49">
        <v>20.279999999999998</v>
      </c>
      <c r="O65" s="49">
        <v>23.9</v>
      </c>
      <c r="P65" s="57">
        <v>2.7</v>
      </c>
      <c r="Q65" s="57">
        <v>1.3274336283185841</v>
      </c>
      <c r="R65" s="57">
        <v>2.238805970149254</v>
      </c>
      <c r="S65" s="34">
        <f>IF(I65&gt;0,F65/3/I65,"-")</f>
        <v>1.8738738738738738</v>
      </c>
      <c r="T65" s="34">
        <f t="shared" si="33"/>
        <v>0.6024699162613848</v>
      </c>
      <c r="U65" s="34">
        <f t="shared" si="34"/>
        <v>3.1103194089792257</v>
      </c>
      <c r="V65" s="35">
        <v>2.1046851745081652</v>
      </c>
      <c r="W65" s="34">
        <f t="shared" si="35"/>
        <v>5.6792190554350022</v>
      </c>
      <c r="X65" s="36">
        <v>2.9536830679108301</v>
      </c>
      <c r="Y65" s="43">
        <v>1.4296498768842696</v>
      </c>
      <c r="Z65" s="36">
        <v>2.3780000000000001</v>
      </c>
      <c r="AB65" s="37">
        <f t="shared" si="36"/>
        <v>1.6804700508597992</v>
      </c>
      <c r="AC65" s="38" t="str">
        <f t="shared" si="11"/>
        <v>free</v>
      </c>
      <c r="AD65" s="47">
        <f t="shared" si="57"/>
        <v>0.89033452440779948</v>
      </c>
      <c r="AE65" s="47">
        <f t="shared" si="58"/>
        <v>-0.24014879298636205</v>
      </c>
      <c r="AF65" s="40" t="str">
        <f t="shared" si="59"/>
        <v>C</v>
      </c>
      <c r="AH65" s="41">
        <f t="shared" si="37"/>
        <v>0.72972972972972971</v>
      </c>
      <c r="AI65" s="36">
        <f t="shared" si="38"/>
        <v>0.79829272105698112</v>
      </c>
      <c r="AJ65" s="41">
        <f>Q65/T65</f>
        <v>2.2033193566841436</v>
      </c>
      <c r="AK65" s="36">
        <f t="shared" si="60"/>
        <v>2.3729813527552275</v>
      </c>
      <c r="AL65" s="41">
        <f t="shared" si="39"/>
        <v>3.7160460791837049</v>
      </c>
      <c r="AM65" s="36">
        <f t="shared" si="61"/>
        <v>3.9470850507468196</v>
      </c>
      <c r="AO65" s="45">
        <f t="shared" si="62"/>
        <v>-9.3956691818825933E-2</v>
      </c>
      <c r="AP65" s="45">
        <f t="shared" si="63"/>
        <v>7.7002907252816222E-2</v>
      </c>
      <c r="AQ65" s="45">
        <f t="shared" si="64"/>
        <v>6.2173333333333192E-2</v>
      </c>
    </row>
    <row r="66" spans="1:43">
      <c r="A66" s="56">
        <v>45182</v>
      </c>
      <c r="B66" s="2">
        <v>1</v>
      </c>
      <c r="C66" s="2">
        <v>1</v>
      </c>
      <c r="D66" s="26">
        <v>3</v>
      </c>
      <c r="E66" s="50">
        <v>0.5</v>
      </c>
      <c r="F66" s="28">
        <v>28.1</v>
      </c>
      <c r="G66" s="28">
        <v>8</v>
      </c>
      <c r="H66" s="27">
        <v>1.5</v>
      </c>
      <c r="I66" s="29">
        <v>5</v>
      </c>
      <c r="J66" s="27">
        <v>0.9</v>
      </c>
      <c r="K66" s="50" t="s">
        <v>41</v>
      </c>
      <c r="L66" s="27" t="s">
        <v>39</v>
      </c>
      <c r="M66" s="27" t="s">
        <v>39</v>
      </c>
      <c r="N66" s="49">
        <v>21.52</v>
      </c>
      <c r="O66" s="49">
        <v>27.5</v>
      </c>
      <c r="P66" s="57">
        <v>3.2</v>
      </c>
      <c r="Q66" s="57">
        <v>1.3698630136986294</v>
      </c>
      <c r="R66" s="57">
        <v>2.3809523809523814</v>
      </c>
      <c r="S66" s="34">
        <f>IF(I66&gt;0,F66/3/I66,"-")</f>
        <v>1.8733333333333335</v>
      </c>
      <c r="T66" s="34">
        <f t="shared" si="33"/>
        <v>0.70035705179572516</v>
      </c>
      <c r="U66" s="34">
        <f t="shared" si="34"/>
        <v>2.674826116950034</v>
      </c>
      <c r="V66" s="35">
        <v>2.2857199839591953</v>
      </c>
      <c r="W66" s="34">
        <f t="shared" ref="W66:W97" si="65">IF(J66&lt;&gt;"-",V66/SQRT(0.0981*J66),"-")</f>
        <v>7.6924957843863169</v>
      </c>
      <c r="X66" s="36">
        <v>3.4116256097797999</v>
      </c>
      <c r="Y66" s="43">
        <v>1.390356341029217</v>
      </c>
      <c r="Z66" s="36">
        <v>2.3751644484441576</v>
      </c>
      <c r="AB66" s="37">
        <f t="shared" si="36"/>
        <v>2.8458329944145992</v>
      </c>
      <c r="AC66" s="38" t="str">
        <f t="shared" si="11"/>
        <v>free</v>
      </c>
      <c r="AD66" s="47">
        <f t="shared" si="57"/>
        <v>0.81958129013180836</v>
      </c>
      <c r="AE66" s="47">
        <f t="shared" si="58"/>
        <v>-0.45488339760625962</v>
      </c>
      <c r="AF66" s="40" t="str">
        <f t="shared" si="59"/>
        <v>C</v>
      </c>
      <c r="AH66" s="41">
        <f t="shared" si="37"/>
        <v>0.64</v>
      </c>
      <c r="AI66" s="36">
        <f t="shared" si="38"/>
        <v>0.68232512195595996</v>
      </c>
      <c r="AJ66" s="41">
        <f>Q66/T66</f>
        <v>1.955949483461731</v>
      </c>
      <c r="AK66" s="36">
        <f t="shared" si="60"/>
        <v>1.9852107399566037</v>
      </c>
      <c r="AL66" s="41">
        <f t="shared" si="39"/>
        <v>3.3996264831596776</v>
      </c>
      <c r="AM66" s="36">
        <f t="shared" si="61"/>
        <v>3.3913622235318446</v>
      </c>
      <c r="AO66" s="45">
        <f t="shared" si="62"/>
        <v>-6.6133003056187301E-2</v>
      </c>
      <c r="AP66" s="45">
        <f t="shared" si="63"/>
        <v>1.496012895132881E-2</v>
      </c>
      <c r="AQ66" s="45">
        <f t="shared" si="64"/>
        <v>2.4368554825813238E-3</v>
      </c>
    </row>
    <row r="67" spans="1:43">
      <c r="A67" s="56">
        <v>45182</v>
      </c>
      <c r="B67" s="2">
        <v>2</v>
      </c>
      <c r="C67" s="2">
        <v>1.5</v>
      </c>
      <c r="D67" s="26">
        <v>4</v>
      </c>
      <c r="E67" s="50">
        <v>0.5</v>
      </c>
      <c r="F67" s="28">
        <v>10.5</v>
      </c>
      <c r="G67" s="28">
        <v>5.3</v>
      </c>
      <c r="H67" s="27">
        <v>2</v>
      </c>
      <c r="I67" s="29">
        <v>3.3</v>
      </c>
      <c r="J67" s="27">
        <v>1.2</v>
      </c>
      <c r="K67" s="50" t="s">
        <v>43</v>
      </c>
      <c r="L67" s="30">
        <v>0.6</v>
      </c>
      <c r="M67" s="27" t="s">
        <v>39</v>
      </c>
      <c r="N67" s="49">
        <v>16.86</v>
      </c>
      <c r="O67" s="49">
        <v>18.7</v>
      </c>
      <c r="P67" s="57">
        <v>3.8</v>
      </c>
      <c r="Q67" s="57">
        <v>0.86206896551724133</v>
      </c>
      <c r="R67" s="57">
        <v>1.6666666666666661</v>
      </c>
      <c r="S67" s="34">
        <f>IF(I67&gt;0,F67/3/I67,"-")</f>
        <v>1.0606060606060606</v>
      </c>
      <c r="T67" s="34">
        <f t="shared" si="33"/>
        <v>0.56897275857460872</v>
      </c>
      <c r="U67" s="34">
        <f t="shared" si="34"/>
        <v>1.8640717760602321</v>
      </c>
      <c r="V67" s="35">
        <v>1.8567976160407664</v>
      </c>
      <c r="W67" s="34">
        <f t="shared" si="65"/>
        <v>5.4117713996197256</v>
      </c>
      <c r="X67" s="36">
        <v>4.09546700628254</v>
      </c>
      <c r="Y67" s="43">
        <v>0.91527071765192081</v>
      </c>
      <c r="Z67" s="36">
        <v>1.7315667150659713</v>
      </c>
      <c r="AB67" s="37">
        <f t="shared" si="36"/>
        <v>2.5685058345704066</v>
      </c>
      <c r="AC67" s="38" t="str">
        <f t="shared" ref="AC67" si="66">IF(W67&gt;AB67,"free","submerged")</f>
        <v>free</v>
      </c>
      <c r="AD67" s="47">
        <f t="shared" si="57"/>
        <v>0.57120175696238873</v>
      </c>
      <c r="AE67" s="47">
        <f t="shared" si="58"/>
        <v>-0.26701330027167935</v>
      </c>
      <c r="AF67" s="40" t="str">
        <f t="shared" si="59"/>
        <v>A</v>
      </c>
      <c r="AH67" s="41">
        <f t="shared" si="37"/>
        <v>1.1515151515151516</v>
      </c>
      <c r="AI67" s="36">
        <f t="shared" si="38"/>
        <v>1.2410506079644061</v>
      </c>
      <c r="AJ67" s="41">
        <f>Q67/T67</f>
        <v>1.5151322317730951</v>
      </c>
      <c r="AK67" s="36">
        <f t="shared" si="60"/>
        <v>1.60863715153052</v>
      </c>
      <c r="AL67" s="41">
        <f t="shared" si="39"/>
        <v>2.9292556480946494</v>
      </c>
      <c r="AM67" s="36">
        <f t="shared" si="61"/>
        <v>3.0433209480958183</v>
      </c>
      <c r="AO67" s="45">
        <f t="shared" si="62"/>
        <v>-7.7754475337510565E-2</v>
      </c>
      <c r="AP67" s="45">
        <f t="shared" si="63"/>
        <v>6.1714032476228198E-2</v>
      </c>
      <c r="AQ67" s="45">
        <f t="shared" si="64"/>
        <v>3.8940029039583157E-2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310C8-9B5C-473D-98AF-0F81761D0B5F}">
  <dimension ref="A1:AB29"/>
  <sheetViews>
    <sheetView workbookViewId="0">
      <selection activeCell="G10" sqref="G10"/>
    </sheetView>
  </sheetViews>
  <sheetFormatPr defaultRowHeight="15.5"/>
  <cols>
    <col min="1" max="1" width="5.765625" style="58" customWidth="1"/>
    <col min="2" max="2" width="6.84375" style="58" customWidth="1"/>
    <col min="3" max="3" width="5.53515625" style="78" customWidth="1"/>
    <col min="4" max="4" width="5.69140625" style="94" customWidth="1"/>
    <col min="5" max="6" width="7" style="20" customWidth="1"/>
    <col min="7" max="7" width="5.84375" style="20" customWidth="1"/>
    <col min="8" max="8" width="6.53515625" style="20" customWidth="1"/>
    <col min="9" max="9" width="5.15234375" style="20" customWidth="1"/>
    <col min="10" max="10" width="5.69140625" style="20" customWidth="1"/>
    <col min="11" max="11" width="6.61328125" style="20" customWidth="1"/>
    <col min="12" max="12" width="7.23046875" style="20" customWidth="1"/>
    <col min="13" max="13" width="6.3828125" style="20" customWidth="1"/>
    <col min="14" max="14" width="0.61328125" style="20" customWidth="1"/>
    <col min="15" max="15" width="5.84375" style="90" customWidth="1"/>
    <col min="16" max="17" width="5.84375" style="91" customWidth="1"/>
    <col min="18" max="18" width="7.921875" style="92" customWidth="1"/>
    <col min="19" max="19" width="7.53515625" style="92" customWidth="1"/>
    <col min="20" max="20" width="6.23046875" style="20" customWidth="1"/>
    <col min="21" max="21" width="5.84375" style="85" customWidth="1"/>
    <col min="22" max="22" width="6.15234375" style="91" customWidth="1"/>
    <col min="23" max="23" width="6.15234375" style="82" customWidth="1"/>
    <col min="24" max="24" width="8.07421875" style="82" customWidth="1"/>
    <col min="25" max="25" width="5.765625" style="81" customWidth="1"/>
    <col min="26" max="26" width="6.3828125" style="81" customWidth="1"/>
    <col min="27" max="27" width="5.69140625" style="81" customWidth="1"/>
    <col min="28" max="28" width="7.53515625" style="92" customWidth="1"/>
  </cols>
  <sheetData>
    <row r="1" spans="1:28" ht="29.5">
      <c r="A1" s="1" t="s">
        <v>3</v>
      </c>
      <c r="B1" s="1" t="s">
        <v>10</v>
      </c>
      <c r="C1" s="9" t="s">
        <v>46</v>
      </c>
      <c r="D1" s="9" t="s">
        <v>47</v>
      </c>
      <c r="E1" s="69" t="s">
        <v>48</v>
      </c>
      <c r="F1" s="12" t="s">
        <v>49</v>
      </c>
      <c r="G1" s="9" t="s">
        <v>50</v>
      </c>
      <c r="H1" s="69" t="s">
        <v>51</v>
      </c>
      <c r="I1" s="9" t="s">
        <v>52</v>
      </c>
      <c r="J1" s="9" t="s">
        <v>53</v>
      </c>
      <c r="K1" s="9" t="s">
        <v>54</v>
      </c>
      <c r="L1" s="69" t="s">
        <v>55</v>
      </c>
      <c r="M1" s="69" t="s">
        <v>56</v>
      </c>
      <c r="O1" s="70" t="s">
        <v>18</v>
      </c>
      <c r="P1" s="71" t="s">
        <v>20</v>
      </c>
      <c r="Q1" s="72" t="s">
        <v>57</v>
      </c>
      <c r="R1" s="73" t="s">
        <v>28</v>
      </c>
      <c r="S1" s="74" t="s">
        <v>29</v>
      </c>
      <c r="T1" s="75" t="s">
        <v>58</v>
      </c>
      <c r="U1" s="76" t="s">
        <v>59</v>
      </c>
      <c r="V1" s="71" t="s">
        <v>22</v>
      </c>
      <c r="W1" s="71" t="s">
        <v>26</v>
      </c>
      <c r="X1" s="13" t="s">
        <v>27</v>
      </c>
      <c r="Y1" s="15" t="s">
        <v>60</v>
      </c>
      <c r="Z1" s="16" t="s">
        <v>61</v>
      </c>
      <c r="AA1" s="16" t="s">
        <v>25</v>
      </c>
      <c r="AB1" s="77" t="s">
        <v>10</v>
      </c>
    </row>
    <row r="2" spans="1:28">
      <c r="A2" s="58">
        <v>1</v>
      </c>
      <c r="B2" s="58" t="s">
        <v>41</v>
      </c>
      <c r="C2" s="78">
        <v>0.1</v>
      </c>
      <c r="D2" s="78">
        <v>0.28999999999999998</v>
      </c>
      <c r="E2" s="58">
        <v>0.1</v>
      </c>
      <c r="F2" s="79">
        <f t="shared" ref="F2:F23" si="0">E2/0.77</f>
        <v>0.12987012987012989</v>
      </c>
      <c r="G2" s="58">
        <v>6.2E-2</v>
      </c>
      <c r="H2" s="58">
        <v>0.02</v>
      </c>
      <c r="I2" s="58">
        <v>1.2E-2</v>
      </c>
      <c r="J2" s="58">
        <v>0.32</v>
      </c>
      <c r="K2" s="58">
        <v>0.04</v>
      </c>
      <c r="L2" s="58">
        <v>1.5</v>
      </c>
      <c r="M2" s="80" t="s">
        <v>39</v>
      </c>
      <c r="O2" s="81">
        <f t="shared" ref="O2:O23" si="1">F2/G2</f>
        <v>2.094679514034353</v>
      </c>
      <c r="P2" s="82">
        <f t="shared" ref="P2:P23" si="2">O2/SQRT(9.81*G2)</f>
        <v>2.685883905950659</v>
      </c>
      <c r="Q2" s="82">
        <f t="shared" ref="Q2:Q23" si="3">G2/I2</f>
        <v>5.166666666666667</v>
      </c>
      <c r="R2" s="83">
        <f t="shared" ref="R2:R23" si="4">P2*SQRT(Q2)/V2</f>
        <v>0.91515360497472564</v>
      </c>
      <c r="S2" s="83">
        <f t="shared" ref="S2:S23" si="5">(1-Q2)*SQRT(0.5*(1/Q2+1))/V2</f>
        <v>-0.48249777145844469</v>
      </c>
      <c r="T2" s="84">
        <v>0.62</v>
      </c>
      <c r="U2" s="85">
        <v>2.2888829838486</v>
      </c>
      <c r="V2" s="82">
        <f t="shared" ref="V2:V23" si="6">U2/SQRT(9.81*I2)</f>
        <v>6.6711155604995964</v>
      </c>
      <c r="W2" s="82">
        <v>0.61326629373914299</v>
      </c>
      <c r="X2" s="38" t="str">
        <f>IF(V2&gt;W2,"free","submerged")</f>
        <v>free</v>
      </c>
      <c r="Y2" s="86">
        <v>3.6501966621668408E-2</v>
      </c>
      <c r="Z2" s="86">
        <v>1.4382020701726943</v>
      </c>
      <c r="AA2" s="86">
        <v>2.6280196209302922</v>
      </c>
      <c r="AB2" s="40" t="str">
        <f t="shared" ref="AB2:AB23" si="7">IF(AND(R2+S2&lt;1,R2-S2&lt;1),"A",IF(AND(R2+S2&gt;1,R2-S2&lt;1),"B",IF(AND(R2+S2&lt;1,R2-S2&gt;1),"C","D")))</f>
        <v>C</v>
      </c>
    </row>
    <row r="3" spans="1:28">
      <c r="A3" s="58">
        <v>2</v>
      </c>
      <c r="B3" s="58" t="s">
        <v>41</v>
      </c>
      <c r="C3" s="78">
        <v>0.1</v>
      </c>
      <c r="D3" s="78">
        <v>0.28999999999999998</v>
      </c>
      <c r="E3" s="58">
        <v>0.1</v>
      </c>
      <c r="F3" s="79">
        <f t="shared" si="0"/>
        <v>0.12987012987012989</v>
      </c>
      <c r="G3" s="58">
        <v>6.2E-2</v>
      </c>
      <c r="H3" s="58">
        <v>0.04</v>
      </c>
      <c r="I3" s="58">
        <v>2.5000000000000001E-2</v>
      </c>
      <c r="J3" s="58">
        <v>0.30499999999999999</v>
      </c>
      <c r="K3" s="58">
        <v>4.4999999999999998E-2</v>
      </c>
      <c r="L3" s="58">
        <v>1.42</v>
      </c>
      <c r="M3" s="80" t="s">
        <v>39</v>
      </c>
      <c r="O3" s="81">
        <f t="shared" si="1"/>
        <v>2.094679514034353</v>
      </c>
      <c r="P3" s="82">
        <f t="shared" si="2"/>
        <v>2.685883905950659</v>
      </c>
      <c r="Q3" s="82">
        <f t="shared" si="3"/>
        <v>2.48</v>
      </c>
      <c r="R3" s="83">
        <f t="shared" si="4"/>
        <v>0.93374298846206449</v>
      </c>
      <c r="S3" s="83">
        <f t="shared" si="5"/>
        <v>-0.27366847713630965</v>
      </c>
      <c r="T3" s="84">
        <v>0.62</v>
      </c>
      <c r="U3" s="85">
        <v>2.2433148520712609</v>
      </c>
      <c r="V3" s="82">
        <f t="shared" si="6"/>
        <v>4.5298698433003128</v>
      </c>
      <c r="W3" s="82">
        <v>0.46936592542028055</v>
      </c>
      <c r="X3" s="38" t="str">
        <f t="shared" ref="X3:X23" si="8">IF(V3&gt;W3,"free","submerged")</f>
        <v>free</v>
      </c>
      <c r="Y3" s="86">
        <v>4.6020448569143203E-2</v>
      </c>
      <c r="Z3" s="86">
        <v>1.4425285590292543</v>
      </c>
      <c r="AA3" s="86">
        <v>2.7218015668596682</v>
      </c>
      <c r="AB3" s="40" t="str">
        <f t="shared" si="7"/>
        <v>C</v>
      </c>
    </row>
    <row r="4" spans="1:28">
      <c r="A4" s="58">
        <v>3</v>
      </c>
      <c r="B4" s="58" t="s">
        <v>41</v>
      </c>
      <c r="C4" s="78">
        <v>0.15</v>
      </c>
      <c r="D4" s="78">
        <v>0.28000000000000003</v>
      </c>
      <c r="E4" s="58">
        <v>0.14000000000000001</v>
      </c>
      <c r="F4" s="79">
        <f t="shared" si="0"/>
        <v>0.18181818181818182</v>
      </c>
      <c r="G4" s="58">
        <v>9.0999999999999998E-2</v>
      </c>
      <c r="H4" s="58">
        <v>0.02</v>
      </c>
      <c r="I4" s="58">
        <v>1.2E-2</v>
      </c>
      <c r="J4" s="58">
        <v>0.37</v>
      </c>
      <c r="K4" s="58">
        <v>0.06</v>
      </c>
      <c r="L4" s="58">
        <v>1.4</v>
      </c>
      <c r="M4" s="80" t="s">
        <v>39</v>
      </c>
      <c r="O4" s="81">
        <f t="shared" si="1"/>
        <v>1.9980019980019981</v>
      </c>
      <c r="P4" s="82">
        <f t="shared" si="2"/>
        <v>2.1146608175203583</v>
      </c>
      <c r="Q4" s="82">
        <f t="shared" si="3"/>
        <v>7.583333333333333</v>
      </c>
      <c r="R4" s="83">
        <f t="shared" si="4"/>
        <v>0.82222780488476854</v>
      </c>
      <c r="S4" s="83">
        <f t="shared" si="5"/>
        <v>-0.69927842837389931</v>
      </c>
      <c r="T4" s="84">
        <v>0.62</v>
      </c>
      <c r="U4" s="85">
        <v>2.4299859310668888</v>
      </c>
      <c r="V4" s="82">
        <f t="shared" si="6"/>
        <v>7.0823703399979889</v>
      </c>
      <c r="W4" s="82">
        <v>1.0312202003430786</v>
      </c>
      <c r="X4" s="38" t="str">
        <f t="shared" si="8"/>
        <v>free</v>
      </c>
      <c r="Y4" s="86">
        <v>5.1843659530489777E-2</v>
      </c>
      <c r="Z4" s="86">
        <v>1.2668362814320573</v>
      </c>
      <c r="AA4" s="86">
        <v>2.6297983567216177</v>
      </c>
      <c r="AB4" s="40" t="str">
        <f t="shared" si="7"/>
        <v>C</v>
      </c>
    </row>
    <row r="5" spans="1:28">
      <c r="A5" s="58">
        <v>4</v>
      </c>
      <c r="B5" s="58" t="s">
        <v>41</v>
      </c>
      <c r="C5" s="78">
        <v>0.15</v>
      </c>
      <c r="D5" s="78">
        <v>0.28000000000000003</v>
      </c>
      <c r="E5" s="58">
        <v>0.14000000000000001</v>
      </c>
      <c r="F5" s="79">
        <f t="shared" si="0"/>
        <v>0.18181818181818182</v>
      </c>
      <c r="G5" s="58">
        <v>9.2999999999999999E-2</v>
      </c>
      <c r="H5" s="58">
        <v>0.04</v>
      </c>
      <c r="I5" s="58">
        <v>2.5000000000000001E-2</v>
      </c>
      <c r="J5" s="58">
        <v>0.33</v>
      </c>
      <c r="K5" s="58">
        <v>6.5000000000000002E-2</v>
      </c>
      <c r="L5" s="58">
        <v>1.45</v>
      </c>
      <c r="M5" s="80" t="s">
        <v>39</v>
      </c>
      <c r="O5" s="81">
        <f t="shared" si="1"/>
        <v>1.9550342130987293</v>
      </c>
      <c r="P5" s="82">
        <f t="shared" si="2"/>
        <v>2.0468140242456845</v>
      </c>
      <c r="Q5" s="82">
        <f t="shared" si="3"/>
        <v>3.7199999999999998</v>
      </c>
      <c r="R5" s="83">
        <f t="shared" si="4"/>
        <v>0.84327518373100763</v>
      </c>
      <c r="S5" s="83">
        <f t="shared" si="5"/>
        <v>-0.46277820961404492</v>
      </c>
      <c r="T5" s="84">
        <v>0.62</v>
      </c>
      <c r="U5" s="85">
        <v>2.3183822443924265</v>
      </c>
      <c r="V5" s="82">
        <f t="shared" si="6"/>
        <v>4.681451560140852</v>
      </c>
      <c r="W5" s="82">
        <v>0.75546492647285624</v>
      </c>
      <c r="X5" s="38" t="str">
        <f t="shared" si="8"/>
        <v>free</v>
      </c>
      <c r="Y5" s="86">
        <v>6.564698462524092E-2</v>
      </c>
      <c r="Z5" s="86">
        <v>1.2378603442808827</v>
      </c>
      <c r="AA5" s="86">
        <v>2.6961760571360256</v>
      </c>
      <c r="AB5" s="40" t="str">
        <f t="shared" si="7"/>
        <v>C</v>
      </c>
    </row>
    <row r="6" spans="1:28">
      <c r="A6" s="58">
        <v>5</v>
      </c>
      <c r="B6" s="58" t="s">
        <v>41</v>
      </c>
      <c r="C6" s="80" t="s">
        <v>39</v>
      </c>
      <c r="D6" s="80" t="s">
        <v>39</v>
      </c>
      <c r="E6" s="58">
        <v>0.1</v>
      </c>
      <c r="F6" s="79">
        <f t="shared" si="0"/>
        <v>0.12987012987012989</v>
      </c>
      <c r="G6" s="58">
        <v>0.157</v>
      </c>
      <c r="H6" s="58">
        <v>0.02</v>
      </c>
      <c r="I6" s="58">
        <v>1.2999999999999999E-2</v>
      </c>
      <c r="J6" s="58">
        <v>0.26</v>
      </c>
      <c r="K6" s="58">
        <v>9.5000000000000001E-2</v>
      </c>
      <c r="L6" s="58">
        <v>0.04</v>
      </c>
      <c r="M6" s="80" t="s">
        <v>39</v>
      </c>
      <c r="O6" s="81">
        <f t="shared" si="1"/>
        <v>0.82719827942757884</v>
      </c>
      <c r="P6" s="82">
        <f t="shared" si="2"/>
        <v>0.66653858091313578</v>
      </c>
      <c r="Q6" s="82">
        <f t="shared" si="3"/>
        <v>12.076923076923077</v>
      </c>
      <c r="R6" s="83">
        <f t="shared" si="4"/>
        <v>0.39466349769524017</v>
      </c>
      <c r="S6" s="83">
        <f t="shared" si="5"/>
        <v>-1.3886803632118661</v>
      </c>
      <c r="T6" s="84">
        <v>0.62</v>
      </c>
      <c r="U6" s="85">
        <v>2.0959584158612583</v>
      </c>
      <c r="V6" s="82">
        <f t="shared" si="6"/>
        <v>5.86916720371587</v>
      </c>
      <c r="W6" s="82">
        <v>5.5412617788438894</v>
      </c>
      <c r="X6" s="38" t="str">
        <f t="shared" si="8"/>
        <v>free</v>
      </c>
      <c r="Y6" s="86">
        <v>8.754140744133683E-2</v>
      </c>
      <c r="Z6" s="86">
        <v>0.27362821657602199</v>
      </c>
      <c r="AA6" s="86">
        <v>1.6450087106483329</v>
      </c>
      <c r="AB6" s="40" t="str">
        <f t="shared" si="7"/>
        <v>C</v>
      </c>
    </row>
    <row r="7" spans="1:28">
      <c r="A7" s="58">
        <v>6</v>
      </c>
      <c r="B7" s="58" t="s">
        <v>41</v>
      </c>
      <c r="C7" s="80" t="s">
        <v>39</v>
      </c>
      <c r="D7" s="80" t="s">
        <v>39</v>
      </c>
      <c r="E7" s="58">
        <v>0.1</v>
      </c>
      <c r="F7" s="79">
        <f t="shared" si="0"/>
        <v>0.12987012987012989</v>
      </c>
      <c r="G7" s="58">
        <v>0.157</v>
      </c>
      <c r="H7" s="58">
        <v>0.04</v>
      </c>
      <c r="I7" s="58">
        <v>2.5000000000000001E-2</v>
      </c>
      <c r="J7" s="58">
        <v>0.245</v>
      </c>
      <c r="K7" s="58">
        <v>0.115</v>
      </c>
      <c r="L7" s="58">
        <v>0.15</v>
      </c>
      <c r="M7" s="80" t="s">
        <v>39</v>
      </c>
      <c r="O7" s="81">
        <f t="shared" si="1"/>
        <v>0.82719827942757884</v>
      </c>
      <c r="P7" s="82">
        <f t="shared" si="2"/>
        <v>0.66653858091313578</v>
      </c>
      <c r="Q7" s="82">
        <f t="shared" si="3"/>
        <v>6.2799999999999994</v>
      </c>
      <c r="R7" s="83">
        <f t="shared" si="4"/>
        <v>0.40493420915572015</v>
      </c>
      <c r="S7" s="83">
        <f t="shared" si="5"/>
        <v>-0.97450516651439023</v>
      </c>
      <c r="T7" s="84">
        <v>0.62</v>
      </c>
      <c r="U7" s="85">
        <v>2.0427967327143612</v>
      </c>
      <c r="V7" s="82">
        <f t="shared" si="6"/>
        <v>4.1249685959023132</v>
      </c>
      <c r="W7" s="82">
        <v>3.3634277745696477</v>
      </c>
      <c r="X7" s="38" t="str">
        <f t="shared" si="8"/>
        <v>free</v>
      </c>
      <c r="Y7" s="86">
        <v>0.12284120625485762</v>
      </c>
      <c r="Z7" s="86">
        <v>0.155156234080152</v>
      </c>
      <c r="AA7" s="86">
        <v>1.8635270326415516</v>
      </c>
      <c r="AB7" s="40" t="str">
        <f t="shared" si="7"/>
        <v>C</v>
      </c>
    </row>
    <row r="8" spans="1:28">
      <c r="A8" s="58">
        <v>7</v>
      </c>
      <c r="B8" s="58" t="s">
        <v>41</v>
      </c>
      <c r="C8" s="80" t="s">
        <v>39</v>
      </c>
      <c r="D8" s="80" t="s">
        <v>39</v>
      </c>
      <c r="E8" s="58">
        <v>0.1</v>
      </c>
      <c r="F8" s="79">
        <f t="shared" si="0"/>
        <v>0.12987012987012989</v>
      </c>
      <c r="G8" s="58">
        <v>0.157</v>
      </c>
      <c r="H8" s="58">
        <v>0.1</v>
      </c>
      <c r="I8" s="58">
        <v>6.2E-2</v>
      </c>
      <c r="J8" s="58">
        <v>0.19</v>
      </c>
      <c r="K8" s="58">
        <v>0.14499999999999999</v>
      </c>
      <c r="L8" s="58">
        <v>7.0000000000000007E-2</v>
      </c>
      <c r="M8" s="80" t="s">
        <v>39</v>
      </c>
      <c r="O8" s="81">
        <f t="shared" si="1"/>
        <v>0.82719827942757884</v>
      </c>
      <c r="P8" s="82">
        <f t="shared" si="2"/>
        <v>0.66653858091313578</v>
      </c>
      <c r="Q8" s="82">
        <f t="shared" si="3"/>
        <v>2.532258064516129</v>
      </c>
      <c r="R8" s="83">
        <f t="shared" si="4"/>
        <v>0.45296575836383918</v>
      </c>
      <c r="S8" s="83">
        <f t="shared" si="5"/>
        <v>-0.5464812280278335</v>
      </c>
      <c r="T8" s="84">
        <v>0.62</v>
      </c>
      <c r="U8" s="85">
        <v>1.8261828055513682</v>
      </c>
      <c r="V8" s="82">
        <f t="shared" si="6"/>
        <v>2.3416064242244747</v>
      </c>
      <c r="W8" s="82">
        <v>1.8846251086018437</v>
      </c>
      <c r="X8" s="38" t="str">
        <f t="shared" si="8"/>
        <v>free</v>
      </c>
      <c r="Y8" s="86">
        <v>0.15705765249566309</v>
      </c>
      <c r="Z8" s="86">
        <v>0.17637852269179577</v>
      </c>
      <c r="AA8" s="86">
        <v>2.068575925559605</v>
      </c>
      <c r="AB8" s="40" t="str">
        <f t="shared" si="7"/>
        <v>A</v>
      </c>
    </row>
    <row r="9" spans="1:28">
      <c r="A9" s="58">
        <v>8</v>
      </c>
      <c r="B9" s="58" t="s">
        <v>41</v>
      </c>
      <c r="C9" s="80" t="s">
        <v>39</v>
      </c>
      <c r="D9" s="80" t="s">
        <v>39</v>
      </c>
      <c r="E9" s="58">
        <v>0.12</v>
      </c>
      <c r="F9" s="79">
        <f t="shared" si="0"/>
        <v>0.15584415584415584</v>
      </c>
      <c r="G9" s="58">
        <v>0.17399999999999999</v>
      </c>
      <c r="H9" s="58">
        <v>0.02</v>
      </c>
      <c r="I9" s="58">
        <v>1.2999999999999999E-2</v>
      </c>
      <c r="J9" s="58">
        <v>0.3</v>
      </c>
      <c r="K9" s="58">
        <v>0.105</v>
      </c>
      <c r="L9" s="58">
        <v>0.05</v>
      </c>
      <c r="M9" s="80" t="s">
        <v>39</v>
      </c>
      <c r="O9" s="81">
        <f t="shared" si="1"/>
        <v>0.8956560680698612</v>
      </c>
      <c r="P9" s="82">
        <f t="shared" si="2"/>
        <v>0.68553896545994097</v>
      </c>
      <c r="Q9" s="82">
        <f t="shared" si="3"/>
        <v>13.384615384615385</v>
      </c>
      <c r="R9" s="83">
        <f t="shared" si="4"/>
        <v>0.40204391022373043</v>
      </c>
      <c r="S9" s="83">
        <f t="shared" si="5"/>
        <v>-1.4552985629447881</v>
      </c>
      <c r="T9" s="84">
        <v>0.62</v>
      </c>
      <c r="U9" s="85">
        <v>2.227756832758502</v>
      </c>
      <c r="V9" s="82">
        <f t="shared" si="6"/>
        <v>6.2382331833179094</v>
      </c>
      <c r="W9" s="82">
        <v>5.8975581938740014</v>
      </c>
      <c r="X9" s="38" t="str">
        <f t="shared" si="8"/>
        <v>free</v>
      </c>
      <c r="Y9" s="86">
        <v>0.1060126804699736</v>
      </c>
      <c r="Z9" s="86">
        <v>4.591454006584117E-2</v>
      </c>
      <c r="AA9" s="86">
        <v>1.8104275963037182</v>
      </c>
      <c r="AB9" s="40" t="str">
        <f t="shared" si="7"/>
        <v>C</v>
      </c>
    </row>
    <row r="10" spans="1:28">
      <c r="A10" s="58">
        <v>9</v>
      </c>
      <c r="B10" s="58" t="s">
        <v>41</v>
      </c>
      <c r="C10" s="80" t="s">
        <v>39</v>
      </c>
      <c r="D10" s="80" t="s">
        <v>39</v>
      </c>
      <c r="E10" s="58">
        <v>0.12</v>
      </c>
      <c r="F10" s="79">
        <f t="shared" si="0"/>
        <v>0.15584415584415584</v>
      </c>
      <c r="G10" s="58">
        <v>0.17399999999999999</v>
      </c>
      <c r="H10" s="58">
        <v>0.04</v>
      </c>
      <c r="I10" s="58">
        <v>2.5000000000000001E-2</v>
      </c>
      <c r="J10" s="58">
        <v>0.28499999999999998</v>
      </c>
      <c r="K10" s="58">
        <v>0.125</v>
      </c>
      <c r="L10" s="58">
        <v>0.17</v>
      </c>
      <c r="M10" s="80" t="s">
        <v>39</v>
      </c>
      <c r="O10" s="81">
        <f t="shared" si="1"/>
        <v>0.8956560680698612</v>
      </c>
      <c r="P10" s="82">
        <f t="shared" si="2"/>
        <v>0.68553896545994097</v>
      </c>
      <c r="Q10" s="82">
        <f t="shared" si="3"/>
        <v>6.9599999999999991</v>
      </c>
      <c r="R10" s="83">
        <f t="shared" si="4"/>
        <v>0.41086790516695015</v>
      </c>
      <c r="S10" s="83">
        <f t="shared" si="5"/>
        <v>-1.0238789848906689</v>
      </c>
      <c r="T10" s="84">
        <v>0.62</v>
      </c>
      <c r="U10" s="85">
        <v>2.1799124653115078</v>
      </c>
      <c r="V10" s="82">
        <f t="shared" si="6"/>
        <v>4.4018429818407672</v>
      </c>
      <c r="W10" s="82">
        <v>3.5529980964571166</v>
      </c>
      <c r="X10" s="38" t="str">
        <f t="shared" si="8"/>
        <v>free</v>
      </c>
      <c r="Y10" s="86">
        <v>0.131508718794354</v>
      </c>
      <c r="Z10" s="86">
        <v>0.17037529829496867</v>
      </c>
      <c r="AA10" s="86">
        <v>1.9598822999272869</v>
      </c>
      <c r="AB10" s="40" t="str">
        <f t="shared" si="7"/>
        <v>C</v>
      </c>
    </row>
    <row r="11" spans="1:28">
      <c r="A11" s="58">
        <v>10</v>
      </c>
      <c r="B11" s="58" t="s">
        <v>41</v>
      </c>
      <c r="C11" s="80" t="s">
        <v>39</v>
      </c>
      <c r="D11" s="80" t="s">
        <v>39</v>
      </c>
      <c r="E11" s="58">
        <v>0.12</v>
      </c>
      <c r="F11" s="79">
        <f t="shared" si="0"/>
        <v>0.15584415584415584</v>
      </c>
      <c r="G11" s="58">
        <v>0.17399999999999999</v>
      </c>
      <c r="H11" s="58">
        <v>0.1</v>
      </c>
      <c r="I11" s="58">
        <v>6.2E-2</v>
      </c>
      <c r="J11" s="58">
        <v>0.23</v>
      </c>
      <c r="K11" s="58">
        <v>0.155</v>
      </c>
      <c r="L11" s="58">
        <v>0.12</v>
      </c>
      <c r="M11" s="80" t="s">
        <v>39</v>
      </c>
      <c r="O11" s="81">
        <f t="shared" si="1"/>
        <v>0.8956560680698612</v>
      </c>
      <c r="P11" s="82">
        <f t="shared" si="2"/>
        <v>0.68553896545994097</v>
      </c>
      <c r="Q11" s="82">
        <f t="shared" si="3"/>
        <v>2.8064516129032255</v>
      </c>
      <c r="R11" s="83">
        <f t="shared" si="4"/>
        <v>0.45068692925965265</v>
      </c>
      <c r="S11" s="83">
        <f t="shared" si="5"/>
        <v>-0.58379013437289018</v>
      </c>
      <c r="T11" s="84">
        <v>0.62</v>
      </c>
      <c r="U11" s="85">
        <v>1.9873131655740783</v>
      </c>
      <c r="V11" s="82">
        <f t="shared" si="6"/>
        <v>2.5482143744361534</v>
      </c>
      <c r="W11" s="82">
        <v>1.9651002069933476</v>
      </c>
      <c r="X11" s="38" t="str">
        <f t="shared" si="8"/>
        <v>free</v>
      </c>
      <c r="Y11" s="86">
        <v>0.16998095628564994</v>
      </c>
      <c r="Z11" s="86">
        <v>0.22107216353106773</v>
      </c>
      <c r="AA11" s="86">
        <v>2.1794999492078171</v>
      </c>
      <c r="AB11" s="40" t="str">
        <f t="shared" si="7"/>
        <v>C</v>
      </c>
    </row>
    <row r="12" spans="1:28">
      <c r="A12" s="58">
        <v>11</v>
      </c>
      <c r="B12" s="58" t="s">
        <v>41</v>
      </c>
      <c r="C12" s="80" t="s">
        <v>39</v>
      </c>
      <c r="D12" s="80" t="s">
        <v>39</v>
      </c>
      <c r="E12" s="58">
        <v>0.14000000000000001</v>
      </c>
      <c r="F12" s="79">
        <f t="shared" si="0"/>
        <v>0.18181818181818182</v>
      </c>
      <c r="G12" s="58">
        <v>0.189</v>
      </c>
      <c r="H12" s="58">
        <v>0.02</v>
      </c>
      <c r="I12" s="58">
        <v>1.2999999999999999E-2</v>
      </c>
      <c r="J12" s="58">
        <v>0.33</v>
      </c>
      <c r="K12" s="58">
        <v>0.11</v>
      </c>
      <c r="L12" s="58">
        <v>0.04</v>
      </c>
      <c r="M12" s="80" t="s">
        <v>39</v>
      </c>
      <c r="O12" s="81">
        <f t="shared" si="1"/>
        <v>0.96200096200096197</v>
      </c>
      <c r="P12" s="82">
        <f t="shared" si="2"/>
        <v>0.70649663969209886</v>
      </c>
      <c r="Q12" s="82">
        <f t="shared" si="3"/>
        <v>14.53846153846154</v>
      </c>
      <c r="R12" s="83">
        <f t="shared" si="4"/>
        <v>0.41494493167716251</v>
      </c>
      <c r="S12" s="83">
        <f t="shared" si="5"/>
        <v>-1.5244747591471051</v>
      </c>
      <c r="T12" s="84">
        <v>0.62</v>
      </c>
      <c r="U12" s="85">
        <v>2.3183822443924265</v>
      </c>
      <c r="V12" s="82">
        <f t="shared" si="6"/>
        <v>6.4920052475725889</v>
      </c>
      <c r="W12" s="82">
        <v>6.1645286682495808</v>
      </c>
      <c r="X12" s="38" t="str">
        <f t="shared" si="8"/>
        <v>free</v>
      </c>
      <c r="Y12" s="86">
        <v>0.11070566885468575</v>
      </c>
      <c r="Z12" s="86">
        <v>4.5235039925892728E-2</v>
      </c>
      <c r="AA12" s="86">
        <v>1.8899433480641097</v>
      </c>
      <c r="AB12" s="40" t="str">
        <f t="shared" si="7"/>
        <v>C</v>
      </c>
    </row>
    <row r="13" spans="1:28">
      <c r="A13" s="58">
        <v>12</v>
      </c>
      <c r="B13" s="58" t="s">
        <v>41</v>
      </c>
      <c r="C13" s="80" t="s">
        <v>39</v>
      </c>
      <c r="D13" s="80" t="s">
        <v>39</v>
      </c>
      <c r="E13" s="58">
        <v>0.14000000000000001</v>
      </c>
      <c r="F13" s="79">
        <f t="shared" si="0"/>
        <v>0.18181818181818182</v>
      </c>
      <c r="G13" s="58">
        <v>0.189</v>
      </c>
      <c r="H13" s="58">
        <v>0.04</v>
      </c>
      <c r="I13" s="58">
        <v>2.5000000000000001E-2</v>
      </c>
      <c r="J13" s="58">
        <v>0.31</v>
      </c>
      <c r="K13" s="58">
        <v>0.13500000000000001</v>
      </c>
      <c r="L13" s="58">
        <v>0.18</v>
      </c>
      <c r="M13" s="80" t="s">
        <v>39</v>
      </c>
      <c r="O13" s="81">
        <f t="shared" si="1"/>
        <v>0.96200096200096197</v>
      </c>
      <c r="P13" s="82">
        <f t="shared" si="2"/>
        <v>0.70649663969209886</v>
      </c>
      <c r="Q13" s="82">
        <f t="shared" si="3"/>
        <v>7.56</v>
      </c>
      <c r="R13" s="83">
        <f t="shared" si="4"/>
        <v>0.42591184330299664</v>
      </c>
      <c r="S13" s="83">
        <f t="shared" si="5"/>
        <v>-1.0822149883000041</v>
      </c>
      <c r="T13" s="84">
        <v>0.62</v>
      </c>
      <c r="U13" s="85">
        <v>2.2586856344273758</v>
      </c>
      <c r="V13" s="82">
        <f t="shared" si="6"/>
        <v>4.5609076815237835</v>
      </c>
      <c r="W13" s="82">
        <v>3.693738147616358</v>
      </c>
      <c r="X13" s="38" t="str">
        <f t="shared" si="8"/>
        <v>free</v>
      </c>
      <c r="Y13" s="86">
        <v>0.13693377695969028</v>
      </c>
      <c r="Z13" s="86">
        <v>0.17288152923407507</v>
      </c>
      <c r="AA13" s="86">
        <v>2.038239606080559</v>
      </c>
      <c r="AB13" s="40" t="str">
        <f t="shared" si="7"/>
        <v>C</v>
      </c>
    </row>
    <row r="14" spans="1:28">
      <c r="A14" s="58">
        <v>13</v>
      </c>
      <c r="B14" s="58" t="s">
        <v>41</v>
      </c>
      <c r="C14" s="80" t="s">
        <v>39</v>
      </c>
      <c r="D14" s="80" t="s">
        <v>39</v>
      </c>
      <c r="E14" s="58">
        <v>0.14000000000000001</v>
      </c>
      <c r="F14" s="79">
        <f t="shared" si="0"/>
        <v>0.18181818181818182</v>
      </c>
      <c r="G14" s="58">
        <v>0.189</v>
      </c>
      <c r="H14" s="58">
        <v>0.1</v>
      </c>
      <c r="I14" s="58">
        <v>6.0999999999999999E-2</v>
      </c>
      <c r="J14" s="58">
        <v>0.255</v>
      </c>
      <c r="K14" s="58">
        <v>0.16500000000000001</v>
      </c>
      <c r="L14" s="58">
        <v>0.17</v>
      </c>
      <c r="M14" s="80" t="s">
        <v>39</v>
      </c>
      <c r="O14" s="81">
        <f t="shared" si="1"/>
        <v>0.96200096200096197</v>
      </c>
      <c r="P14" s="82">
        <f t="shared" si="2"/>
        <v>0.70649663969209886</v>
      </c>
      <c r="Q14" s="82">
        <f t="shared" si="3"/>
        <v>3.098360655737705</v>
      </c>
      <c r="R14" s="83">
        <f t="shared" si="4"/>
        <v>0.46283793300996523</v>
      </c>
      <c r="S14" s="83">
        <f t="shared" si="5"/>
        <v>-0.63512191632790849</v>
      </c>
      <c r="T14" s="84">
        <v>0.62</v>
      </c>
      <c r="U14" s="85">
        <v>2.0784834029155719</v>
      </c>
      <c r="V14" s="82">
        <f t="shared" si="6"/>
        <v>2.6868730033839938</v>
      </c>
      <c r="W14" s="82">
        <v>2.042943305002153</v>
      </c>
      <c r="X14" s="38" t="str">
        <f t="shared" si="8"/>
        <v>free</v>
      </c>
      <c r="Y14" s="86">
        <v>0.1768938672612288</v>
      </c>
      <c r="Z14" s="86">
        <v>0.23897151068565803</v>
      </c>
      <c r="AA14" s="86">
        <v>2.2580533519421575</v>
      </c>
      <c r="AB14" s="40" t="str">
        <f t="shared" si="7"/>
        <v>C</v>
      </c>
    </row>
    <row r="15" spans="1:28">
      <c r="A15" s="58">
        <v>14</v>
      </c>
      <c r="B15" s="58" t="s">
        <v>41</v>
      </c>
      <c r="C15" s="80" t="s">
        <v>39</v>
      </c>
      <c r="D15" s="80" t="s">
        <v>39</v>
      </c>
      <c r="E15" s="58">
        <v>0.16</v>
      </c>
      <c r="F15" s="79">
        <f t="shared" si="0"/>
        <v>0.20779220779220778</v>
      </c>
      <c r="G15" s="58">
        <v>0.2</v>
      </c>
      <c r="H15" s="58">
        <v>0.02</v>
      </c>
      <c r="I15" s="58">
        <v>1.2999999999999999E-2</v>
      </c>
      <c r="J15" s="58">
        <v>0.35499999999999998</v>
      </c>
      <c r="K15" s="58">
        <v>0.115</v>
      </c>
      <c r="L15" s="58">
        <v>0.06</v>
      </c>
      <c r="M15" s="80" t="s">
        <v>39</v>
      </c>
      <c r="O15" s="81">
        <f t="shared" si="1"/>
        <v>1.0389610389610389</v>
      </c>
      <c r="P15" s="82">
        <f t="shared" si="2"/>
        <v>0.74173668723483854</v>
      </c>
      <c r="Q15" s="82">
        <f t="shared" si="3"/>
        <v>15.384615384615387</v>
      </c>
      <c r="R15" s="83">
        <f t="shared" si="4"/>
        <v>0.43484381506410891</v>
      </c>
      <c r="S15" s="83">
        <f t="shared" si="5"/>
        <v>-1.5689108832611831</v>
      </c>
      <c r="T15" s="84">
        <v>0.62</v>
      </c>
      <c r="U15" s="85">
        <v>2.3892740403996897</v>
      </c>
      <c r="V15" s="82">
        <f t="shared" si="6"/>
        <v>6.6905186345699992</v>
      </c>
      <c r="W15" s="82">
        <v>6.2064963107678199</v>
      </c>
      <c r="X15" s="38" t="str">
        <f t="shared" si="8"/>
        <v>free</v>
      </c>
      <c r="Y15" s="86">
        <v>0.11324057368121251</v>
      </c>
      <c r="Z15" s="86">
        <v>6.6813521501908557E-2</v>
      </c>
      <c r="AA15" s="86">
        <v>1.9716665519832182</v>
      </c>
      <c r="AB15" s="40" t="str">
        <f t="shared" si="7"/>
        <v>C</v>
      </c>
    </row>
    <row r="16" spans="1:28">
      <c r="A16" s="58">
        <v>15</v>
      </c>
      <c r="B16" s="58" t="s">
        <v>41</v>
      </c>
      <c r="C16" s="80" t="s">
        <v>39</v>
      </c>
      <c r="D16" s="80" t="s">
        <v>39</v>
      </c>
      <c r="E16" s="58">
        <v>0.16</v>
      </c>
      <c r="F16" s="79">
        <f t="shared" si="0"/>
        <v>0.20779220779220778</v>
      </c>
      <c r="G16" s="58">
        <v>0.2</v>
      </c>
      <c r="H16" s="58">
        <v>0.04</v>
      </c>
      <c r="I16" s="58">
        <v>2.5000000000000001E-2</v>
      </c>
      <c r="J16" s="58">
        <v>0.33500000000000002</v>
      </c>
      <c r="K16" s="58">
        <v>0.14499999999999999</v>
      </c>
      <c r="L16" s="58">
        <v>0.21</v>
      </c>
      <c r="M16" s="80" t="s">
        <v>39</v>
      </c>
      <c r="O16" s="81">
        <f t="shared" si="1"/>
        <v>1.0389610389610389</v>
      </c>
      <c r="P16" s="82">
        <f t="shared" si="2"/>
        <v>0.74173668723483854</v>
      </c>
      <c r="Q16" s="82">
        <f t="shared" si="3"/>
        <v>8</v>
      </c>
      <c r="R16" s="83">
        <f t="shared" si="4"/>
        <v>0.44535557162342726</v>
      </c>
      <c r="S16" s="83">
        <f t="shared" si="5"/>
        <v>-1.1144778452429251</v>
      </c>
      <c r="T16" s="84">
        <v>0.62</v>
      </c>
      <c r="U16" s="85">
        <v>2.3328798496306633</v>
      </c>
      <c r="V16" s="82">
        <f t="shared" si="6"/>
        <v>4.710726213544107</v>
      </c>
      <c r="W16" s="82">
        <v>3.7110145480547705</v>
      </c>
      <c r="X16" s="38" t="str">
        <f t="shared" si="8"/>
        <v>free</v>
      </c>
      <c r="Y16" s="86">
        <v>0.14029801416379012</v>
      </c>
      <c r="Z16" s="86">
        <v>0.19979033191781115</v>
      </c>
      <c r="AA16" s="86">
        <v>2.1210425520002705</v>
      </c>
      <c r="AB16" s="40" t="str">
        <f t="shared" si="7"/>
        <v>C</v>
      </c>
    </row>
    <row r="17" spans="1:28">
      <c r="A17" s="58">
        <v>16</v>
      </c>
      <c r="B17" s="58" t="s">
        <v>41</v>
      </c>
      <c r="C17" s="80" t="s">
        <v>39</v>
      </c>
      <c r="D17" s="80" t="s">
        <v>39</v>
      </c>
      <c r="E17" s="58">
        <v>0.16</v>
      </c>
      <c r="F17" s="79">
        <f t="shared" si="0"/>
        <v>0.20779220779220778</v>
      </c>
      <c r="G17" s="58">
        <v>0.2</v>
      </c>
      <c r="H17" s="58">
        <v>0.1</v>
      </c>
      <c r="I17" s="58">
        <v>0.06</v>
      </c>
      <c r="J17" s="58">
        <v>0.28499999999999998</v>
      </c>
      <c r="K17" s="58">
        <v>0.17499999999999999</v>
      </c>
      <c r="L17" s="58">
        <v>0.19</v>
      </c>
      <c r="M17" s="80" t="s">
        <v>39</v>
      </c>
      <c r="O17" s="81">
        <f t="shared" si="1"/>
        <v>1.0389610389610389</v>
      </c>
      <c r="P17" s="82">
        <f t="shared" si="2"/>
        <v>0.74173668723483854</v>
      </c>
      <c r="Q17" s="82">
        <f t="shared" si="3"/>
        <v>3.3333333333333335</v>
      </c>
      <c r="R17" s="83">
        <f t="shared" si="4"/>
        <v>0.47660676999366219</v>
      </c>
      <c r="S17" s="83">
        <f t="shared" si="5"/>
        <v>-0.66207095784090597</v>
      </c>
      <c r="T17" s="84">
        <v>0.62</v>
      </c>
      <c r="U17" s="85">
        <v>2.1799124653115078</v>
      </c>
      <c r="V17" s="82">
        <f t="shared" si="6"/>
        <v>2.8413774268815479</v>
      </c>
      <c r="W17" s="82">
        <v>2.0664712053536252</v>
      </c>
      <c r="X17" s="38" t="str">
        <f t="shared" si="8"/>
        <v>free</v>
      </c>
      <c r="Y17" s="86">
        <v>0.18188858390000143</v>
      </c>
      <c r="Z17" s="86">
        <v>0.28340617480009889</v>
      </c>
      <c r="AA17" s="86">
        <v>2.3441565361205479</v>
      </c>
      <c r="AB17" s="40" t="str">
        <f t="shared" si="7"/>
        <v>C</v>
      </c>
    </row>
    <row r="18" spans="1:28">
      <c r="A18" s="58">
        <v>17</v>
      </c>
      <c r="B18" s="58" t="s">
        <v>41</v>
      </c>
      <c r="C18" s="80" t="s">
        <v>39</v>
      </c>
      <c r="D18" s="80" t="s">
        <v>39</v>
      </c>
      <c r="E18" s="58">
        <v>0.18</v>
      </c>
      <c r="F18" s="79">
        <f t="shared" si="0"/>
        <v>0.23376623376623376</v>
      </c>
      <c r="G18" s="58">
        <v>0.21</v>
      </c>
      <c r="H18" s="58">
        <v>0.02</v>
      </c>
      <c r="I18" s="58">
        <v>1.2E-2</v>
      </c>
      <c r="J18" s="58">
        <v>0.37</v>
      </c>
      <c r="K18" s="58">
        <v>0.125</v>
      </c>
      <c r="L18" s="58">
        <v>0.12</v>
      </c>
      <c r="M18" s="80" t="s">
        <v>39</v>
      </c>
      <c r="O18" s="81">
        <f t="shared" si="1"/>
        <v>1.1131725417439704</v>
      </c>
      <c r="P18" s="82">
        <f t="shared" si="2"/>
        <v>0.77556523626544549</v>
      </c>
      <c r="Q18" s="82">
        <f t="shared" si="3"/>
        <v>17.5</v>
      </c>
      <c r="R18" s="83">
        <f t="shared" si="4"/>
        <v>0.45809834843579955</v>
      </c>
      <c r="S18" s="83">
        <f t="shared" si="5"/>
        <v>-1.6937805980367455</v>
      </c>
      <c r="T18" s="84">
        <v>0.62</v>
      </c>
      <c r="U18" s="85">
        <v>2.4299859310668888</v>
      </c>
      <c r="V18" s="82">
        <f t="shared" si="6"/>
        <v>7.0823703399979889</v>
      </c>
      <c r="W18" s="82">
        <v>6.6464915376105695</v>
      </c>
      <c r="X18" s="38" t="str">
        <f t="shared" si="8"/>
        <v>free</v>
      </c>
      <c r="Y18" s="86">
        <v>0.11132380081565835</v>
      </c>
      <c r="Z18" s="86">
        <v>6.1088013318228107E-2</v>
      </c>
      <c r="AA18" s="86">
        <v>2.0272338355383108</v>
      </c>
      <c r="AB18" s="40" t="str">
        <f t="shared" si="7"/>
        <v>C</v>
      </c>
    </row>
    <row r="19" spans="1:28">
      <c r="A19" s="58">
        <v>18</v>
      </c>
      <c r="B19" s="58" t="s">
        <v>41</v>
      </c>
      <c r="C19" s="80" t="s">
        <v>39</v>
      </c>
      <c r="D19" s="80" t="s">
        <v>39</v>
      </c>
      <c r="E19" s="58">
        <v>0.18</v>
      </c>
      <c r="F19" s="79">
        <f t="shared" si="0"/>
        <v>0.23376623376623376</v>
      </c>
      <c r="G19" s="58">
        <v>0.21</v>
      </c>
      <c r="H19" s="58">
        <v>0.04</v>
      </c>
      <c r="I19" s="58">
        <v>2.5000000000000001E-2</v>
      </c>
      <c r="J19" s="58">
        <v>0.35</v>
      </c>
      <c r="K19" s="58">
        <v>0.15</v>
      </c>
      <c r="L19" s="58">
        <v>0.3</v>
      </c>
      <c r="M19" s="80" t="s">
        <v>39</v>
      </c>
      <c r="O19" s="81">
        <f t="shared" si="1"/>
        <v>1.1131725417439704</v>
      </c>
      <c r="P19" s="82">
        <f t="shared" si="2"/>
        <v>0.77556523626544549</v>
      </c>
      <c r="Q19" s="82">
        <f t="shared" si="3"/>
        <v>8.3999999999999986</v>
      </c>
      <c r="R19" s="83">
        <f t="shared" si="4"/>
        <v>0.46862370210579324</v>
      </c>
      <c r="S19" s="83">
        <f t="shared" si="5"/>
        <v>-1.154003906842088</v>
      </c>
      <c r="T19" s="84">
        <v>0.62</v>
      </c>
      <c r="U19" s="85">
        <v>2.37540810834333</v>
      </c>
      <c r="V19" s="82">
        <f t="shared" si="6"/>
        <v>4.7966024678080643</v>
      </c>
      <c r="W19" s="82">
        <v>3.7116822601289283</v>
      </c>
      <c r="X19" s="38" t="str">
        <f t="shared" si="8"/>
        <v>free</v>
      </c>
      <c r="Y19" s="86">
        <v>0.14202293242543898</v>
      </c>
      <c r="Z19" s="86">
        <v>0.21807707212774741</v>
      </c>
      <c r="AA19" s="86">
        <v>2.1937964564375871</v>
      </c>
      <c r="AB19" s="40" t="str">
        <f t="shared" si="7"/>
        <v>C</v>
      </c>
    </row>
    <row r="20" spans="1:28">
      <c r="A20" s="58">
        <v>19</v>
      </c>
      <c r="B20" s="58" t="s">
        <v>41</v>
      </c>
      <c r="C20" s="80" t="s">
        <v>39</v>
      </c>
      <c r="D20" s="80" t="s">
        <v>39</v>
      </c>
      <c r="E20" s="58">
        <v>0.18</v>
      </c>
      <c r="F20" s="79">
        <f t="shared" si="0"/>
        <v>0.23376623376623376</v>
      </c>
      <c r="G20" s="58">
        <v>0.21</v>
      </c>
      <c r="H20" s="58">
        <v>0.1</v>
      </c>
      <c r="I20" s="58">
        <v>0.06</v>
      </c>
      <c r="J20" s="58">
        <v>0.31</v>
      </c>
      <c r="K20" s="58">
        <v>0.17499999999999999</v>
      </c>
      <c r="L20" s="58">
        <v>0.27</v>
      </c>
      <c r="M20" s="80" t="s">
        <v>39</v>
      </c>
      <c r="O20" s="81">
        <f t="shared" si="1"/>
        <v>1.1131725417439704</v>
      </c>
      <c r="P20" s="82">
        <f t="shared" si="2"/>
        <v>0.77556523626544549</v>
      </c>
      <c r="Q20" s="82">
        <f t="shared" si="3"/>
        <v>3.5</v>
      </c>
      <c r="R20" s="83">
        <f t="shared" si="4"/>
        <v>0.49284084725061045</v>
      </c>
      <c r="S20" s="83">
        <f t="shared" si="5"/>
        <v>-0.68085022409467522</v>
      </c>
      <c r="T20" s="84">
        <v>0.62</v>
      </c>
      <c r="U20" s="85">
        <v>2.2586856344273758</v>
      </c>
      <c r="V20" s="82">
        <f t="shared" si="6"/>
        <v>2.9440532490218492</v>
      </c>
      <c r="W20" s="82">
        <v>2.0624473788399134</v>
      </c>
      <c r="X20" s="38" t="str">
        <f t="shared" si="8"/>
        <v>free</v>
      </c>
      <c r="Y20" s="86">
        <v>0.18627137606758395</v>
      </c>
      <c r="Z20" s="86">
        <v>0.32215705532530192</v>
      </c>
      <c r="AA20" s="86">
        <v>2.4262165173657042</v>
      </c>
      <c r="AB20" s="40" t="str">
        <f t="shared" si="7"/>
        <v>C</v>
      </c>
    </row>
    <row r="21" spans="1:28">
      <c r="A21" s="58">
        <v>20</v>
      </c>
      <c r="B21" s="58" t="s">
        <v>45</v>
      </c>
      <c r="C21" s="78">
        <v>1.9E-2</v>
      </c>
      <c r="D21" s="78">
        <v>0.56999999999999995</v>
      </c>
      <c r="E21" s="58">
        <v>3.0499999999999999E-2</v>
      </c>
      <c r="F21" s="79">
        <f t="shared" si="0"/>
        <v>3.961038961038961E-2</v>
      </c>
      <c r="G21" s="58">
        <v>1.2E-2</v>
      </c>
      <c r="H21" s="58">
        <v>0.19</v>
      </c>
      <c r="I21" s="58">
        <v>0.11600000000000001</v>
      </c>
      <c r="J21" s="58">
        <v>0.43</v>
      </c>
      <c r="K21" s="58">
        <v>2.5000000000000001E-2</v>
      </c>
      <c r="L21" s="80" t="s">
        <v>39</v>
      </c>
      <c r="M21" s="58">
        <v>4</v>
      </c>
      <c r="O21" s="81">
        <f t="shared" si="1"/>
        <v>3.3008658008658007</v>
      </c>
      <c r="P21" s="82">
        <f t="shared" si="2"/>
        <v>9.6206129202161819</v>
      </c>
      <c r="Q21" s="82">
        <f t="shared" si="3"/>
        <v>0.10344827586206896</v>
      </c>
      <c r="R21" s="83">
        <f t="shared" si="4"/>
        <v>1.2789803751641</v>
      </c>
      <c r="S21" s="83">
        <f t="shared" si="5"/>
        <v>0.85580382825850254</v>
      </c>
      <c r="T21" s="84">
        <v>0.62</v>
      </c>
      <c r="U21" s="85">
        <v>2.5808572711229307</v>
      </c>
      <c r="V21" s="82">
        <f t="shared" si="6"/>
        <v>2.4193599616247798</v>
      </c>
      <c r="W21" s="82">
        <v>0.18034638085698362</v>
      </c>
      <c r="X21" s="38" t="str">
        <f t="shared" si="8"/>
        <v>free</v>
      </c>
      <c r="Y21" s="86">
        <v>3.1613061913726356E-2</v>
      </c>
      <c r="Z21" s="86">
        <v>2.1366494645812408</v>
      </c>
      <c r="AA21" s="86">
        <v>4.0515727788821412</v>
      </c>
      <c r="AB21" s="40" t="str">
        <f t="shared" si="7"/>
        <v>B</v>
      </c>
    </row>
    <row r="22" spans="1:28">
      <c r="A22" s="58">
        <v>21</v>
      </c>
      <c r="B22" s="58" t="s">
        <v>45</v>
      </c>
      <c r="C22" s="78">
        <v>9.4999999999999998E-3</v>
      </c>
      <c r="D22" s="78">
        <v>0.56999999999999995</v>
      </c>
      <c r="E22" s="58">
        <v>1.49E-2</v>
      </c>
      <c r="F22" s="79">
        <f t="shared" si="0"/>
        <v>1.9350649350649351E-2</v>
      </c>
      <c r="G22" s="58">
        <v>6.0000000000000001E-3</v>
      </c>
      <c r="H22" s="58">
        <v>0.19</v>
      </c>
      <c r="I22" s="58">
        <v>0.115</v>
      </c>
      <c r="J22" s="58">
        <v>0.435</v>
      </c>
      <c r="K22" s="58">
        <v>0.02</v>
      </c>
      <c r="L22" s="80" t="s">
        <v>39</v>
      </c>
      <c r="M22" s="58">
        <v>3.8</v>
      </c>
      <c r="O22" s="81">
        <f t="shared" si="1"/>
        <v>3.225108225108225</v>
      </c>
      <c r="P22" s="82">
        <f t="shared" si="2"/>
        <v>13.293341568830302</v>
      </c>
      <c r="Q22" s="82">
        <f t="shared" si="3"/>
        <v>5.2173913043478258E-2</v>
      </c>
      <c r="R22" s="83">
        <f t="shared" si="4"/>
        <v>1.2439436934376582</v>
      </c>
      <c r="S22" s="83">
        <f t="shared" si="5"/>
        <v>1.233021284220051</v>
      </c>
      <c r="T22" s="84">
        <v>0.62</v>
      </c>
      <c r="U22" s="85">
        <v>2.5926480773382812</v>
      </c>
      <c r="V22" s="82">
        <f t="shared" si="6"/>
        <v>2.4409570978127584</v>
      </c>
      <c r="W22" s="82">
        <v>0.17290719309700234</v>
      </c>
      <c r="X22" s="38" t="str">
        <f t="shared" si="8"/>
        <v>free</v>
      </c>
      <c r="Y22" s="86">
        <v>2.7340536146743682E-2</v>
      </c>
      <c r="Z22" s="86">
        <v>2.1852317797854961</v>
      </c>
      <c r="AA22" s="86">
        <v>4.0883524543253946</v>
      </c>
      <c r="AB22" s="40" t="str">
        <f t="shared" si="7"/>
        <v>B</v>
      </c>
    </row>
    <row r="23" spans="1:28">
      <c r="A23" s="58">
        <v>22</v>
      </c>
      <c r="B23" s="58" t="s">
        <v>45</v>
      </c>
      <c r="C23" s="78">
        <v>3.7999999999999999E-2</v>
      </c>
      <c r="D23" s="78">
        <v>0.41899999999999998</v>
      </c>
      <c r="E23" s="58">
        <v>5.0500000000000003E-2</v>
      </c>
      <c r="F23" s="79">
        <f t="shared" si="0"/>
        <v>6.5584415584415592E-2</v>
      </c>
      <c r="G23" s="58">
        <v>2.4E-2</v>
      </c>
      <c r="H23" s="58">
        <v>0.19</v>
      </c>
      <c r="I23" s="58">
        <v>0.115</v>
      </c>
      <c r="J23" s="58">
        <v>0.31</v>
      </c>
      <c r="K23" s="58">
        <v>3.5000000000000003E-2</v>
      </c>
      <c r="L23" s="80" t="s">
        <v>39</v>
      </c>
      <c r="M23" s="58">
        <v>3.6</v>
      </c>
      <c r="O23" s="81">
        <f t="shared" si="1"/>
        <v>2.7326839826839828</v>
      </c>
      <c r="P23" s="82">
        <f t="shared" si="2"/>
        <v>5.631826755251093</v>
      </c>
      <c r="Q23" s="82">
        <f t="shared" si="3"/>
        <v>0.20869565217391303</v>
      </c>
      <c r="R23" s="83">
        <f t="shared" si="4"/>
        <v>1.2098558298825752</v>
      </c>
      <c r="S23" s="83">
        <f t="shared" si="5"/>
        <v>0.63322487594323396</v>
      </c>
      <c r="T23" s="84">
        <v>0.62</v>
      </c>
      <c r="U23" s="85">
        <v>2.2586856344273754</v>
      </c>
      <c r="V23" s="82">
        <f t="shared" si="6"/>
        <v>2.1265341714805546</v>
      </c>
      <c r="W23" s="82">
        <v>0.24071879375486241</v>
      </c>
      <c r="X23" s="38" t="str">
        <f t="shared" si="8"/>
        <v>free</v>
      </c>
      <c r="Y23" s="86">
        <v>4.5460642663050305E-2</v>
      </c>
      <c r="Z23" s="86">
        <v>1.7008931803194465</v>
      </c>
      <c r="AA23" s="86">
        <v>3.5360270849241608</v>
      </c>
      <c r="AB23" s="40" t="str">
        <f t="shared" si="7"/>
        <v>B</v>
      </c>
    </row>
    <row r="24" spans="1:28">
      <c r="A24" s="58">
        <v>27</v>
      </c>
      <c r="B24" s="58" t="s">
        <v>43</v>
      </c>
      <c r="C24" s="78">
        <v>7.6E-3</v>
      </c>
      <c r="D24" s="78">
        <v>0.32900000000000001</v>
      </c>
      <c r="E24" s="58">
        <v>8.5000000000000006E-3</v>
      </c>
      <c r="F24" s="79">
        <f>E24/0.77</f>
        <v>1.1038961038961039E-2</v>
      </c>
      <c r="G24" s="58">
        <v>0.1</v>
      </c>
      <c r="H24" s="58">
        <v>9.35E-2</v>
      </c>
      <c r="I24" s="58">
        <v>5.7000000000000002E-2</v>
      </c>
      <c r="J24" s="58">
        <v>0.22</v>
      </c>
      <c r="K24" s="58">
        <v>0.16500000000000001</v>
      </c>
      <c r="L24" s="58">
        <v>0.1</v>
      </c>
      <c r="M24" s="58">
        <v>1.45</v>
      </c>
      <c r="O24" s="83"/>
      <c r="P24" s="87"/>
      <c r="Q24" s="87"/>
      <c r="R24" s="83"/>
      <c r="S24" s="83"/>
      <c r="T24" s="88"/>
      <c r="U24" s="89"/>
      <c r="V24" s="87"/>
      <c r="W24" s="87"/>
      <c r="X24" s="87"/>
      <c r="Y24" s="86"/>
      <c r="Z24" s="86"/>
      <c r="AA24" s="86"/>
      <c r="AB24" s="83"/>
    </row>
    <row r="25" spans="1:28">
      <c r="A25" s="58">
        <v>28</v>
      </c>
      <c r="B25" s="58" t="s">
        <v>43</v>
      </c>
      <c r="C25" s="78">
        <v>0.01</v>
      </c>
      <c r="D25" s="78">
        <v>0.503</v>
      </c>
      <c r="E25" s="58">
        <v>1.26E-2</v>
      </c>
      <c r="F25" s="79">
        <f t="shared" ref="F25" si="9">E25/0.77</f>
        <v>1.6363636363636365E-2</v>
      </c>
      <c r="G25" s="58">
        <v>0.122</v>
      </c>
      <c r="H25" s="58">
        <v>9.35E-2</v>
      </c>
      <c r="I25" s="58">
        <v>6.0999999999999999E-2</v>
      </c>
      <c r="J25" s="58">
        <v>0.41</v>
      </c>
      <c r="K25" s="58">
        <v>0.23</v>
      </c>
      <c r="L25" s="58">
        <v>0.17</v>
      </c>
      <c r="M25" s="58">
        <v>1.96</v>
      </c>
      <c r="O25" s="83"/>
      <c r="P25" s="87"/>
      <c r="Q25" s="87"/>
      <c r="R25" s="83"/>
      <c r="S25" s="83"/>
      <c r="T25" s="88"/>
      <c r="U25" s="89"/>
      <c r="V25" s="87"/>
      <c r="W25" s="87"/>
      <c r="X25" s="87"/>
      <c r="Y25" s="86"/>
      <c r="Z25" s="86"/>
      <c r="AA25" s="86"/>
      <c r="AB25" s="83"/>
    </row>
    <row r="26" spans="1:28">
      <c r="D26" s="78"/>
    </row>
    <row r="27" spans="1:28">
      <c r="A27" s="93"/>
      <c r="D27" s="78"/>
    </row>
    <row r="28" spans="1:28">
      <c r="D28" s="78"/>
    </row>
    <row r="29" spans="1:28">
      <c r="D29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present data</vt:lpstr>
      <vt:lpstr>Montuori and Greco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dcterms:created xsi:type="dcterms:W3CDTF">2023-12-20T15:37:15Z</dcterms:created>
  <dcterms:modified xsi:type="dcterms:W3CDTF">2023-12-21T07:21:09Z</dcterms:modified>
</cp:coreProperties>
</file>