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nte\Desktop\Dottorato\Adamello\Paper\PAPER FINALE\"/>
    </mc:Choice>
  </mc:AlternateContent>
  <bookViews>
    <workbookView xWindow="0" yWindow="0" windowWidth="20490" windowHeight="7530"/>
  </bookViews>
  <sheets>
    <sheet name="Surface E Us" sheetId="5" r:id="rId1"/>
    <sheet name="Frictional Heat Q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6" i="5" l="1"/>
  <c r="BG7" i="5"/>
  <c r="BE35" i="5" s="1"/>
  <c r="BG6" i="5"/>
  <c r="BE32" i="5" s="1"/>
  <c r="BE5" i="5"/>
  <c r="BE7" i="5" s="1"/>
  <c r="BC7" i="5"/>
  <c r="BA35" i="5" s="1"/>
  <c r="BC6" i="5"/>
  <c r="BA32" i="5" s="1"/>
  <c r="BA33" i="5" s="1"/>
  <c r="BA5" i="5"/>
  <c r="BA7" i="5" s="1"/>
  <c r="BA17" i="5" l="1"/>
  <c r="BA20" i="5"/>
  <c r="BE20" i="5"/>
  <c r="BE21" i="5" s="1"/>
  <c r="BE23" i="5" s="1"/>
  <c r="BE36" i="5"/>
  <c r="BE38" i="5" s="1"/>
  <c r="BE33" i="5"/>
  <c r="BA36" i="5"/>
  <c r="BA38" i="5" s="1"/>
  <c r="BA40" i="5" s="1"/>
  <c r="BA42" i="5" s="1"/>
  <c r="BA43" i="5" s="1"/>
  <c r="BA18" i="5"/>
  <c r="BA21" i="5"/>
  <c r="BA23" i="5" s="1"/>
  <c r="BE6" i="5"/>
  <c r="AY7" i="5"/>
  <c r="AW35" i="5" s="1"/>
  <c r="AW36" i="5" s="1"/>
  <c r="AW38" i="5" s="1"/>
  <c r="AY6" i="5"/>
  <c r="AW32" i="5" s="1"/>
  <c r="AW33" i="5" s="1"/>
  <c r="AW5" i="5"/>
  <c r="AW6" i="5" s="1"/>
  <c r="AW17" i="5" s="1"/>
  <c r="AW18" i="5" s="1"/>
  <c r="BE17" i="5" l="1"/>
  <c r="BE18" i="5" s="1"/>
  <c r="BE25" i="5" s="1"/>
  <c r="BE27" i="5" s="1"/>
  <c r="BE28" i="5" s="1"/>
  <c r="BE40" i="5"/>
  <c r="BE42" i="5" s="1"/>
  <c r="BE43" i="5"/>
  <c r="BA25" i="5"/>
  <c r="AW40" i="5"/>
  <c r="AW42" i="5" s="1"/>
  <c r="AW43" i="5" s="1"/>
  <c r="AW7" i="5"/>
  <c r="AW20" i="5" s="1"/>
  <c r="AW21" i="5" s="1"/>
  <c r="AW23" i="5" s="1"/>
  <c r="AW25" i="5" s="1"/>
  <c r="AW27" i="5" s="1"/>
  <c r="AW28" i="5" s="1"/>
  <c r="AS7" i="5"/>
  <c r="AQ35" i="5" s="1"/>
  <c r="AQ36" i="5" s="1"/>
  <c r="AQ38" i="5" s="1"/>
  <c r="AS6" i="5"/>
  <c r="AQ32" i="5" s="1"/>
  <c r="AQ33" i="5" s="1"/>
  <c r="AQ5" i="5"/>
  <c r="AQ7" i="5" s="1"/>
  <c r="AQ20" i="5" s="1"/>
  <c r="AQ21" i="5" s="1"/>
  <c r="AQ23" i="5" s="1"/>
  <c r="AM7" i="5"/>
  <c r="AK35" i="5" s="1"/>
  <c r="AK36" i="5" s="1"/>
  <c r="AK38" i="5" s="1"/>
  <c r="AM6" i="5"/>
  <c r="AK32" i="5" s="1"/>
  <c r="AK33" i="5" s="1"/>
  <c r="AK5" i="5"/>
  <c r="AK7" i="5" s="1"/>
  <c r="BA27" i="5" l="1"/>
  <c r="BA28" i="5" s="1"/>
  <c r="AQ40" i="5"/>
  <c r="AQ42" i="5" s="1"/>
  <c r="AQ43" i="5" s="1"/>
  <c r="AK40" i="5"/>
  <c r="AK42" i="5" s="1"/>
  <c r="AK43" i="5" s="1"/>
  <c r="AQ6" i="5"/>
  <c r="AQ17" i="5" s="1"/>
  <c r="AQ18" i="5" s="1"/>
  <c r="AQ25" i="5" s="1"/>
  <c r="AQ27" i="5" s="1"/>
  <c r="AQ28" i="5" s="1"/>
  <c r="AK20" i="5"/>
  <c r="AK21" i="5" s="1"/>
  <c r="AK23" i="5" s="1"/>
  <c r="AK6" i="5"/>
  <c r="AK17" i="5" s="1"/>
  <c r="AK18" i="5" s="1"/>
  <c r="AK25" i="5" l="1"/>
  <c r="AK27" i="5" s="1"/>
  <c r="AK28" i="5" s="1"/>
  <c r="AG7" i="5"/>
  <c r="AE35" i="5" s="1"/>
  <c r="AE36" i="5" s="1"/>
  <c r="AE38" i="5" s="1"/>
  <c r="AG6" i="5"/>
  <c r="AE32" i="5"/>
  <c r="AE33" i="5" s="1"/>
  <c r="AE5" i="5"/>
  <c r="Q7" i="5"/>
  <c r="O35" i="5" s="1"/>
  <c r="O36" i="5" s="1"/>
  <c r="O38" i="5" s="1"/>
  <c r="Q6" i="5"/>
  <c r="O32" i="5" s="1"/>
  <c r="O33" i="5" s="1"/>
  <c r="O5" i="5"/>
  <c r="O6" i="5" s="1"/>
  <c r="O17" i="5" s="1"/>
  <c r="O18" i="5" s="1"/>
  <c r="AE6" i="5" l="1"/>
  <c r="AE17" i="5" s="1"/>
  <c r="AE18" i="5" s="1"/>
  <c r="AE7" i="5"/>
  <c r="AE20" i="5" s="1"/>
  <c r="AE40" i="5"/>
  <c r="O7" i="5"/>
  <c r="O20" i="5" s="1"/>
  <c r="O21" i="5" s="1"/>
  <c r="O23" i="5" s="1"/>
  <c r="O25" i="5" s="1"/>
  <c r="O27" i="5" s="1"/>
  <c r="O28" i="5" s="1"/>
  <c r="O40" i="5"/>
  <c r="O42" i="5" s="1"/>
  <c r="O43" i="5" s="1"/>
  <c r="C37" i="5"/>
  <c r="C36" i="5"/>
  <c r="C33" i="5"/>
  <c r="C40" i="5" s="1"/>
  <c r="C42" i="5" s="1"/>
  <c r="C43" i="5" s="1"/>
  <c r="C22" i="5"/>
  <c r="C21" i="5"/>
  <c r="C18" i="5"/>
  <c r="C25" i="5" s="1"/>
  <c r="C27" i="5" s="1"/>
  <c r="C28" i="5" s="1"/>
  <c r="AA7" i="5"/>
  <c r="Y35" i="5" s="1"/>
  <c r="Y36" i="5" s="1"/>
  <c r="Y38" i="5" s="1"/>
  <c r="W7" i="5"/>
  <c r="U35" i="5" s="1"/>
  <c r="U36" i="5" s="1"/>
  <c r="U38" i="5" s="1"/>
  <c r="K7" i="5"/>
  <c r="I35" i="5" s="1"/>
  <c r="I36" i="5" s="1"/>
  <c r="I38" i="5" s="1"/>
  <c r="E7" i="5"/>
  <c r="C34" i="5" s="1"/>
  <c r="AA6" i="5"/>
  <c r="Y32" i="5" s="1"/>
  <c r="Y33" i="5" s="1"/>
  <c r="W6" i="5"/>
  <c r="U32" i="5" s="1"/>
  <c r="U33" i="5" s="1"/>
  <c r="K6" i="5"/>
  <c r="I32" i="5" s="1"/>
  <c r="I33" i="5" s="1"/>
  <c r="E6" i="5"/>
  <c r="C31" i="5" s="1"/>
  <c r="Y5" i="5"/>
  <c r="Y6" i="5" s="1"/>
  <c r="U5" i="5"/>
  <c r="I5" i="5"/>
  <c r="C5" i="5"/>
  <c r="C7" i="5" s="1"/>
  <c r="C19" i="5" s="1"/>
  <c r="AE21" i="5" l="1"/>
  <c r="AE23" i="5" s="1"/>
  <c r="AE25" i="5" s="1"/>
  <c r="AE27" i="5" s="1"/>
  <c r="AE28" i="5" s="1"/>
  <c r="AE42" i="5"/>
  <c r="AE43" i="5" s="1"/>
  <c r="C6" i="5"/>
  <c r="C16" i="5" s="1"/>
  <c r="I6" i="5"/>
  <c r="I17" i="5" s="1"/>
  <c r="I18" i="5" s="1"/>
  <c r="I7" i="5"/>
  <c r="I20" i="5" s="1"/>
  <c r="I21" i="5" s="1"/>
  <c r="I23" i="5" s="1"/>
  <c r="U40" i="5"/>
  <c r="U42" i="5" s="1"/>
  <c r="U43" i="5" s="1"/>
  <c r="Y40" i="5"/>
  <c r="Y42" i="5" s="1"/>
  <c r="Y43" i="5" s="1"/>
  <c r="I40" i="5"/>
  <c r="I42" i="5" s="1"/>
  <c r="I43" i="5" s="1"/>
  <c r="U7" i="5"/>
  <c r="U6" i="5"/>
  <c r="U17" i="5" s="1"/>
  <c r="U18" i="5" s="1"/>
  <c r="Y7" i="5"/>
  <c r="Y20" i="5" s="1"/>
  <c r="Y21" i="5" s="1"/>
  <c r="Y23" i="5" s="1"/>
  <c r="Y17" i="5"/>
  <c r="Y18" i="5" s="1"/>
  <c r="I25" i="5" l="1"/>
  <c r="I27" i="5" s="1"/>
  <c r="I28" i="5" s="1"/>
  <c r="U20" i="5"/>
  <c r="U21" i="5" s="1"/>
  <c r="U23" i="5" s="1"/>
  <c r="U25" i="5" s="1"/>
  <c r="U27" i="5" s="1"/>
  <c r="U28" i="5" s="1"/>
  <c r="Y25" i="5"/>
  <c r="Y27" i="5" s="1"/>
  <c r="Y28" i="5" s="1"/>
  <c r="C11" i="1" l="1"/>
  <c r="C10" i="1"/>
  <c r="G5" i="1" s="1"/>
</calcChain>
</file>

<file path=xl/sharedStrings.xml><?xml version="1.0" encoding="utf-8"?>
<sst xmlns="http://schemas.openxmlformats.org/spreadsheetml/2006/main" count="515" uniqueCount="72">
  <si>
    <t>CALCULATION OF HEAT FOR MECHANICAL WORK OF AN EARTHUQUAKE AFTER PITTARELLO ET AL 2008:</t>
  </si>
  <si>
    <t>w</t>
  </si>
  <si>
    <t>H</t>
  </si>
  <si>
    <t>K</t>
  </si>
  <si>
    <t>J/kg K</t>
  </si>
  <si>
    <t>m</t>
  </si>
  <si>
    <t>Q</t>
  </si>
  <si>
    <t>D</t>
  </si>
  <si>
    <t>D*=D+D'</t>
  </si>
  <si>
    <t>C</t>
  </si>
  <si>
    <t>Rmin</t>
  </si>
  <si>
    <t>Rmax</t>
  </si>
  <si>
    <t>Aszi</t>
  </si>
  <si>
    <t>2-D*</t>
  </si>
  <si>
    <t>Vsz</t>
  </si>
  <si>
    <t>3-D*</t>
  </si>
  <si>
    <t>Vszi</t>
  </si>
  <si>
    <t>n=Vsz/Vszi</t>
  </si>
  <si>
    <t xml:space="preserve">3.06 * 10^4 </t>
  </si>
  <si>
    <t>2.11 * 10^3</t>
  </si>
  <si>
    <t>2.8 * 10^12</t>
  </si>
  <si>
    <t>gamma Pl</t>
  </si>
  <si>
    <t>Us=Asz*gamma</t>
  </si>
  <si>
    <t>Asz=Aszi*n</t>
  </si>
  <si>
    <t>Vsz=w*1m^2</t>
  </si>
  <si>
    <t>UPPER VALUE</t>
  </si>
  <si>
    <t>D*=D+D' (if D' 1)</t>
  </si>
  <si>
    <t>D*=D+D' (if D' 0)</t>
  </si>
  <si>
    <t>LOWER VALUE</t>
  </si>
  <si>
    <t>2.63 * 10^3</t>
  </si>
  <si>
    <t>2.24* 10^12</t>
  </si>
  <si>
    <t>Us=</t>
  </si>
  <si>
    <t>4.09 * 10^3</t>
  </si>
  <si>
    <t>0.43-0.73</t>
  </si>
  <si>
    <t>0.66-1.35</t>
  </si>
  <si>
    <t>0.008-0.062</t>
  </si>
  <si>
    <t>MAP 1</t>
  </si>
  <si>
    <t>MAP 2</t>
  </si>
  <si>
    <t xml:space="preserve"> 0.197-0.344</t>
  </si>
  <si>
    <t>0.001-0.015</t>
  </si>
  <si>
    <t>0.287-0.616</t>
  </si>
  <si>
    <t>0.358-0.750</t>
  </si>
  <si>
    <t>0.412-0.927</t>
  </si>
  <si>
    <t>WHOLE CURVE</t>
  </si>
  <si>
    <t>0.312-0.561</t>
  </si>
  <si>
    <t>0.830-1.88</t>
  </si>
  <si>
    <t>PITTARELLO ET AL 2008</t>
  </si>
  <si>
    <t>EBSD DATA</t>
  </si>
  <si>
    <t>BSE DATA</t>
  </si>
  <si>
    <t>FIRST SEGMENT</t>
  </si>
  <si>
    <t>SECOND SEGMENT</t>
  </si>
  <si>
    <t>MAP 5</t>
  </si>
  <si>
    <t>MAP 4</t>
  </si>
  <si>
    <t>MAP 3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</si>
  <si>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</si>
  <si>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J/m</t>
    </r>
    <r>
      <rPr>
        <vertAlign val="superscript"/>
        <sz val="11"/>
        <color theme="1"/>
        <rFont val="Calibri"/>
        <family val="2"/>
        <scheme val="minor"/>
      </rPr>
      <t>2</t>
    </r>
  </si>
  <si>
    <t>μm</t>
  </si>
  <si>
    <r>
      <t>μm</t>
    </r>
    <r>
      <rPr>
        <vertAlign val="superscript"/>
        <sz val="11"/>
        <color theme="1"/>
        <rFont val="Calibri"/>
        <family val="2"/>
      </rPr>
      <t>2</t>
    </r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</si>
  <si>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</si>
  <si>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μm</t>
    </r>
    <r>
      <rPr>
        <vertAlign val="superscript"/>
        <sz val="11"/>
        <color theme="1"/>
        <rFont val="Calibri"/>
        <family val="2"/>
      </rPr>
      <t>3</t>
    </r>
  </si>
  <si>
    <r>
      <t>MJ/m</t>
    </r>
    <r>
      <rPr>
        <vertAlign val="superscript"/>
        <sz val="11"/>
        <color theme="1"/>
        <rFont val="Calibri"/>
        <family val="2"/>
        <scheme val="minor"/>
      </rPr>
      <t>2</t>
    </r>
  </si>
  <si>
    <t xml:space="preserve">0.1-0.85 </t>
  </si>
  <si>
    <r>
      <t>MJ/m</t>
    </r>
    <r>
      <rPr>
        <vertAlign val="superscript"/>
        <sz val="11"/>
        <color theme="0"/>
        <rFont val="Calibri"/>
        <family val="2"/>
        <scheme val="minor"/>
      </rPr>
      <t>2</t>
    </r>
  </si>
  <si>
    <r>
      <t>MJ/m</t>
    </r>
    <r>
      <rPr>
        <vertAlign val="superscript"/>
        <sz val="11"/>
        <rFont val="Calibri"/>
        <family val="2"/>
        <scheme val="minor"/>
      </rPr>
      <t>2</t>
    </r>
  </si>
  <si>
    <t>ρ</t>
  </si>
  <si>
    <r>
      <t>Pittarello et al, 2008 Q=27 MJ/m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</si>
  <si>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c</t>
    </r>
    <r>
      <rPr>
        <vertAlign val="subscript"/>
        <sz val="11"/>
        <color theme="1"/>
        <rFont val="Calibri"/>
        <family val="2"/>
        <scheme val="minor"/>
      </rPr>
      <t>p</t>
    </r>
  </si>
  <si>
    <r>
      <t>T</t>
    </r>
    <r>
      <rPr>
        <vertAlign val="subscript"/>
        <sz val="11"/>
        <color theme="1"/>
        <rFont val="Calibri"/>
        <family val="2"/>
        <scheme val="minor"/>
      </rPr>
      <t>hr</t>
    </r>
  </si>
  <si>
    <r>
      <t>T</t>
    </r>
    <r>
      <rPr>
        <vertAlign val="subscript"/>
        <sz val="11"/>
        <color theme="1"/>
        <rFont val="Calibri"/>
        <family val="2"/>
        <scheme val="minor"/>
      </rPr>
      <t>m</t>
    </r>
  </si>
  <si>
    <t>φ</t>
  </si>
  <si>
    <r>
      <t>kg/m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</si>
  <si>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10</t>
    </r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J/kg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</si>
</sst>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0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vertAlign val="superscript"/>
      <sz val="11"/>
      <color theme="0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3EC6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CC99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ill="1"/>
    <xf numFmtId="0" fontId="0" fillId="0" borderId="4" xfId="0" applyBorder="1"/>
    <xf numFmtId="1" fontId="0" fillId="0" borderId="0" xfId="0" applyNumberFormat="1" applyFill="1" applyBorder="1"/>
    <xf numFmtId="0" fontId="0" fillId="0" borderId="5" xfId="0" applyBorder="1"/>
    <xf numFmtId="0" fontId="0" fillId="0" borderId="4" xfId="0" applyFill="1" applyBorder="1"/>
    <xf numFmtId="0" fontId="0" fillId="0" borderId="0" xfId="0" applyBorder="1"/>
    <xf numFmtId="0" fontId="0" fillId="0" borderId="0" xfId="0" applyFill="1" applyBorder="1"/>
    <xf numFmtId="0" fontId="0" fillId="0" borderId="5" xfId="0" applyFill="1" applyBorder="1"/>
    <xf numFmtId="0" fontId="0" fillId="2" borderId="0" xfId="0" applyFill="1" applyBorder="1"/>
    <xf numFmtId="0" fontId="0" fillId="0" borderId="6" xfId="0" applyBorder="1"/>
    <xf numFmtId="0" fontId="1" fillId="4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1" fillId="2" borderId="0" xfId="0" applyFont="1" applyFill="1"/>
    <xf numFmtId="0" fontId="0" fillId="3" borderId="0" xfId="0" applyFill="1"/>
    <xf numFmtId="0" fontId="0" fillId="4" borderId="0" xfId="0" applyFill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11" fontId="0" fillId="0" borderId="0" xfId="0" applyNumberFormat="1" applyFill="1" applyBorder="1"/>
    <xf numFmtId="11" fontId="0" fillId="0" borderId="0" xfId="0" applyNumberFormat="1" applyBorder="1"/>
    <xf numFmtId="11" fontId="0" fillId="3" borderId="7" xfId="0" applyNumberFormat="1" applyFill="1" applyBorder="1"/>
    <xf numFmtId="0" fontId="1" fillId="3" borderId="0" xfId="0" applyFont="1" applyFill="1"/>
    <xf numFmtId="11" fontId="0" fillId="2" borderId="7" xfId="0" applyNumberFormat="1" applyFill="1" applyBorder="1"/>
    <xf numFmtId="11" fontId="0" fillId="5" borderId="0" xfId="0" applyNumberFormat="1" applyFill="1" applyBorder="1"/>
    <xf numFmtId="0" fontId="2" fillId="6" borderId="0" xfId="0" applyFont="1" applyFill="1"/>
    <xf numFmtId="0" fontId="2" fillId="6" borderId="1" xfId="0" applyFont="1" applyFill="1" applyBorder="1"/>
    <xf numFmtId="0" fontId="2" fillId="6" borderId="2" xfId="0" applyFont="1" applyFill="1" applyBorder="1"/>
    <xf numFmtId="0" fontId="2" fillId="6" borderId="3" xfId="0" applyFont="1" applyFill="1" applyBorder="1"/>
    <xf numFmtId="11" fontId="2" fillId="6" borderId="7" xfId="0" applyNumberFormat="1" applyFont="1" applyFill="1" applyBorder="1"/>
    <xf numFmtId="0" fontId="2" fillId="0" borderId="0" xfId="0" applyFont="1" applyFill="1"/>
    <xf numFmtId="0" fontId="1" fillId="4" borderId="1" xfId="0" applyFont="1" applyFill="1" applyBorder="1"/>
    <xf numFmtId="0" fontId="1" fillId="4" borderId="2" xfId="0" applyFont="1" applyFill="1" applyBorder="1"/>
    <xf numFmtId="0" fontId="1" fillId="4" borderId="3" xfId="0" applyFont="1" applyFill="1" applyBorder="1"/>
    <xf numFmtId="11" fontId="1" fillId="4" borderId="7" xfId="0" applyNumberFormat="1" applyFont="1" applyFill="1" applyBorder="1"/>
    <xf numFmtId="0" fontId="0" fillId="7" borderId="0" xfId="0" applyFill="1"/>
    <xf numFmtId="0" fontId="0" fillId="7" borderId="1" xfId="0" applyFill="1" applyBorder="1"/>
    <xf numFmtId="0" fontId="0" fillId="7" borderId="2" xfId="0" applyFill="1" applyBorder="1"/>
    <xf numFmtId="0" fontId="0" fillId="7" borderId="3" xfId="0" applyFill="1" applyBorder="1"/>
    <xf numFmtId="11" fontId="0" fillId="7" borderId="7" xfId="0" applyNumberFormat="1" applyFill="1" applyBorder="1"/>
    <xf numFmtId="0" fontId="1" fillId="7" borderId="0" xfId="0" applyFont="1" applyFill="1"/>
    <xf numFmtId="0" fontId="2" fillId="8" borderId="0" xfId="0" applyFont="1" applyFill="1"/>
    <xf numFmtId="0" fontId="2" fillId="8" borderId="1" xfId="0" applyFont="1" applyFill="1" applyBorder="1"/>
    <xf numFmtId="0" fontId="2" fillId="8" borderId="2" xfId="0" applyFont="1" applyFill="1" applyBorder="1"/>
    <xf numFmtId="0" fontId="2" fillId="8" borderId="3" xfId="0" applyFont="1" applyFill="1" applyBorder="1"/>
    <xf numFmtId="11" fontId="2" fillId="8" borderId="7" xfId="0" applyNumberFormat="1" applyFont="1" applyFill="1" applyBorder="1"/>
    <xf numFmtId="0" fontId="0" fillId="9" borderId="0" xfId="0" applyFill="1"/>
    <xf numFmtId="0" fontId="0" fillId="9" borderId="1" xfId="0" applyFill="1" applyBorder="1"/>
    <xf numFmtId="0" fontId="0" fillId="9" borderId="2" xfId="0" applyFill="1" applyBorder="1"/>
    <xf numFmtId="0" fontId="0" fillId="9" borderId="3" xfId="0" applyFill="1" applyBorder="1"/>
    <xf numFmtId="11" fontId="0" fillId="9" borderId="7" xfId="0" applyNumberFormat="1" applyFill="1" applyBorder="1"/>
    <xf numFmtId="0" fontId="1" fillId="9" borderId="0" xfId="0" applyFont="1" applyFill="1"/>
    <xf numFmtId="0" fontId="1" fillId="0" borderId="0" xfId="0" applyFont="1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6" xfId="0" applyFill="1" applyBorder="1"/>
    <xf numFmtId="0" fontId="0" fillId="0" borderId="8" xfId="0" applyFill="1" applyBorder="1"/>
    <xf numFmtId="0" fontId="0" fillId="5" borderId="0" xfId="0" applyFill="1"/>
    <xf numFmtId="0" fontId="0" fillId="5" borderId="0" xfId="0" applyFill="1" applyBorder="1"/>
    <xf numFmtId="0" fontId="0" fillId="5" borderId="7" xfId="0" applyFill="1" applyBorder="1"/>
    <xf numFmtId="0" fontId="1" fillId="5" borderId="0" xfId="0" applyFont="1" applyFill="1"/>
    <xf numFmtId="0" fontId="4" fillId="0" borderId="0" xfId="0" applyFont="1" applyFill="1"/>
    <xf numFmtId="0" fontId="4" fillId="0" borderId="5" xfId="0" applyFont="1" applyFill="1" applyBorder="1"/>
    <xf numFmtId="0" fontId="0" fillId="2" borderId="0" xfId="0" applyFill="1"/>
    <xf numFmtId="164" fontId="0" fillId="2" borderId="0" xfId="0" applyNumberFormat="1" applyFill="1" applyBorder="1"/>
    <xf numFmtId="0" fontId="4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99FF"/>
      <color rgb="FF993300"/>
      <color rgb="FF99CCFF"/>
      <color rgb="FFF3EC69"/>
      <color rgb="FFDDEBF7"/>
      <color rgb="FF996633"/>
      <color rgb="FFF1B6A3"/>
      <color rgb="FFE7AD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S45"/>
  <sheetViews>
    <sheetView tabSelected="1" zoomScaleNormal="100" workbookViewId="0">
      <selection activeCell="D42" sqref="D42:D43"/>
    </sheetView>
  </sheetViews>
  <sheetFormatPr defaultRowHeight="15" x14ac:dyDescent="0.25"/>
  <cols>
    <col min="2" max="2" width="14.7109375" style="1" bestFit="1" customWidth="1"/>
    <col min="3" max="3" width="16.7109375" style="1" bestFit="1" customWidth="1"/>
    <col min="4" max="4" width="15.140625" style="1" bestFit="1" customWidth="1"/>
    <col min="5" max="5" width="12.42578125" style="1" bestFit="1" customWidth="1"/>
    <col min="8" max="8" width="15.140625" bestFit="1" customWidth="1"/>
    <col min="9" max="9" width="17.5703125" bestFit="1" customWidth="1"/>
    <col min="10" max="10" width="15.140625" bestFit="1" customWidth="1"/>
    <col min="14" max="14" width="15.140625" bestFit="1" customWidth="1"/>
    <col min="15" max="15" width="17.5703125" bestFit="1" customWidth="1"/>
    <col min="16" max="16" width="15.140625" bestFit="1" customWidth="1"/>
    <col min="20" max="20" width="14.7109375" bestFit="1" customWidth="1"/>
    <col min="21" max="21" width="17.5703125" bestFit="1" customWidth="1"/>
    <col min="22" max="22" width="15.140625" bestFit="1" customWidth="1"/>
    <col min="24" max="24" width="14.7109375" bestFit="1" customWidth="1"/>
    <col min="25" max="25" width="16.42578125" bestFit="1" customWidth="1"/>
    <col min="26" max="26" width="15.140625" bestFit="1" customWidth="1"/>
    <col min="30" max="30" width="14.7109375" bestFit="1" customWidth="1"/>
    <col min="31" max="31" width="17.5703125" bestFit="1" customWidth="1"/>
    <col min="32" max="32" width="15.140625" bestFit="1" customWidth="1"/>
    <col min="34" max="34" width="9.140625" style="1"/>
    <col min="36" max="36" width="14.7109375" bestFit="1" customWidth="1"/>
    <col min="37" max="37" width="17.5703125" bestFit="1" customWidth="1"/>
    <col min="38" max="38" width="15.140625" bestFit="1" customWidth="1"/>
    <col min="40" max="40" width="9.140625" style="1"/>
    <col min="42" max="42" width="14.7109375" bestFit="1" customWidth="1"/>
    <col min="43" max="43" width="17.5703125" bestFit="1" customWidth="1"/>
    <col min="44" max="44" width="15.140625" bestFit="1" customWidth="1"/>
    <col min="46" max="47" width="9.140625" style="1"/>
    <col min="48" max="48" width="14.7109375" bestFit="1" customWidth="1"/>
    <col min="49" max="49" width="17.5703125" bestFit="1" customWidth="1"/>
    <col min="50" max="50" width="15.140625" bestFit="1" customWidth="1"/>
    <col min="52" max="52" width="15.140625" style="1" bestFit="1" customWidth="1"/>
    <col min="53" max="53" width="10.85546875" style="1" bestFit="1" customWidth="1"/>
    <col min="54" max="54" width="15.140625" style="1" bestFit="1" customWidth="1"/>
    <col min="55" max="55" width="9.140625" style="1"/>
    <col min="56" max="56" width="15.140625" style="1" bestFit="1" customWidth="1"/>
    <col min="57" max="57" width="10.85546875" style="1" bestFit="1" customWidth="1"/>
    <col min="58" max="58" width="15.140625" style="1" bestFit="1" customWidth="1"/>
    <col min="59" max="60" width="9.140625" style="1"/>
    <col min="62" max="62" width="15.140625" style="7" bestFit="1" customWidth="1"/>
    <col min="63" max="63" width="17.5703125" style="7" bestFit="1" customWidth="1"/>
    <col min="64" max="64" width="15.140625" style="7" bestFit="1" customWidth="1"/>
    <col min="65" max="65" width="9.140625" style="7"/>
    <col min="66" max="66" width="15.140625" style="7" bestFit="1" customWidth="1"/>
    <col min="67" max="67" width="17.5703125" style="7" bestFit="1" customWidth="1"/>
    <col min="68" max="68" width="15.140625" style="7" bestFit="1" customWidth="1"/>
    <col min="69" max="69" width="9.7109375" style="7" bestFit="1" customWidth="1"/>
    <col min="71" max="71" width="9.140625" style="7"/>
  </cols>
  <sheetData>
    <row r="2" spans="2:70" x14ac:dyDescent="0.25">
      <c r="B2" s="1" t="s">
        <v>46</v>
      </c>
      <c r="H2" s="27" t="s">
        <v>47</v>
      </c>
      <c r="I2" t="s">
        <v>36</v>
      </c>
      <c r="N2" s="11" t="s">
        <v>47</v>
      </c>
      <c r="O2" t="s">
        <v>37</v>
      </c>
      <c r="T2" s="16" t="s">
        <v>48</v>
      </c>
      <c r="U2" t="s">
        <v>36</v>
      </c>
      <c r="AD2" s="37" t="s">
        <v>48</v>
      </c>
      <c r="AE2" t="s">
        <v>37</v>
      </c>
      <c r="AJ2" s="43" t="s">
        <v>48</v>
      </c>
      <c r="AK2" t="s">
        <v>53</v>
      </c>
      <c r="AP2" s="66" t="s">
        <v>48</v>
      </c>
      <c r="AQ2" t="s">
        <v>52</v>
      </c>
      <c r="AV2" s="48" t="s">
        <v>48</v>
      </c>
      <c r="AW2" t="s">
        <v>51</v>
      </c>
    </row>
    <row r="3" spans="2:70" x14ac:dyDescent="0.25">
      <c r="T3" t="s">
        <v>49</v>
      </c>
      <c r="X3" t="s">
        <v>50</v>
      </c>
      <c r="AV3" t="s">
        <v>43</v>
      </c>
      <c r="AZ3" t="s">
        <v>49</v>
      </c>
      <c r="BD3" t="s">
        <v>50</v>
      </c>
    </row>
    <row r="4" spans="2:70" x14ac:dyDescent="0.25">
      <c r="B4" s="1" t="s">
        <v>7</v>
      </c>
      <c r="C4" s="1">
        <v>1.83</v>
      </c>
      <c r="H4" s="27" t="s">
        <v>7</v>
      </c>
      <c r="I4" s="27">
        <v>1.83</v>
      </c>
      <c r="N4" s="11" t="s">
        <v>7</v>
      </c>
      <c r="O4" s="11">
        <v>1.81</v>
      </c>
      <c r="T4" s="16" t="s">
        <v>7</v>
      </c>
      <c r="U4" s="16">
        <v>1.1000000000000001</v>
      </c>
      <c r="X4" s="16" t="s">
        <v>7</v>
      </c>
      <c r="Y4" s="16">
        <v>1.94</v>
      </c>
      <c r="AD4" s="37" t="s">
        <v>7</v>
      </c>
      <c r="AE4" s="37">
        <v>0.84</v>
      </c>
      <c r="AJ4" s="43" t="s">
        <v>7</v>
      </c>
      <c r="AK4" s="43">
        <v>0.94</v>
      </c>
      <c r="AP4" s="66" t="s">
        <v>7</v>
      </c>
      <c r="AQ4" s="66">
        <v>1.33</v>
      </c>
      <c r="AV4" s="48" t="s">
        <v>7</v>
      </c>
      <c r="AW4" s="48">
        <v>1.55</v>
      </c>
      <c r="AZ4" s="48" t="s">
        <v>7</v>
      </c>
      <c r="BA4" s="48">
        <v>0.98</v>
      </c>
      <c r="BB4"/>
      <c r="BC4"/>
      <c r="BD4" s="48" t="s">
        <v>7</v>
      </c>
      <c r="BE4" s="48">
        <v>2.4300000000000002</v>
      </c>
      <c r="BF4"/>
      <c r="BG4"/>
    </row>
    <row r="5" spans="2:70" x14ac:dyDescent="0.25">
      <c r="B5" s="1" t="s">
        <v>8</v>
      </c>
      <c r="C5" s="1">
        <f>C4+1</f>
        <v>2.83</v>
      </c>
      <c r="D5" s="1" t="s">
        <v>27</v>
      </c>
      <c r="E5" s="1">
        <v>1.83</v>
      </c>
      <c r="H5" s="27" t="s">
        <v>26</v>
      </c>
      <c r="I5" s="27">
        <f>I4+1</f>
        <v>2.83</v>
      </c>
      <c r="J5" s="27" t="s">
        <v>27</v>
      </c>
      <c r="K5" s="27">
        <v>1.83</v>
      </c>
      <c r="L5" s="32"/>
      <c r="N5" s="11" t="s">
        <v>26</v>
      </c>
      <c r="O5" s="11">
        <f>O4+1</f>
        <v>2.81</v>
      </c>
      <c r="P5" s="11" t="s">
        <v>27</v>
      </c>
      <c r="Q5" s="11">
        <v>1.81</v>
      </c>
      <c r="T5" s="16" t="s">
        <v>26</v>
      </c>
      <c r="U5" s="16">
        <f>U4+1</f>
        <v>2.1</v>
      </c>
      <c r="V5" s="16" t="s">
        <v>27</v>
      </c>
      <c r="W5" s="16">
        <v>1.1000000000000001</v>
      </c>
      <c r="X5" s="16" t="s">
        <v>26</v>
      </c>
      <c r="Y5" s="16">
        <f>Y4+1</f>
        <v>2.94</v>
      </c>
      <c r="Z5" s="16" t="s">
        <v>27</v>
      </c>
      <c r="AA5" s="16">
        <v>1.94</v>
      </c>
      <c r="AD5" s="37" t="s">
        <v>26</v>
      </c>
      <c r="AE5" s="37">
        <f>AE4+1</f>
        <v>1.8399999999999999</v>
      </c>
      <c r="AF5" s="37" t="s">
        <v>27</v>
      </c>
      <c r="AG5" s="37">
        <v>0.84</v>
      </c>
      <c r="AJ5" s="43" t="s">
        <v>26</v>
      </c>
      <c r="AK5" s="43">
        <f>AK4+1</f>
        <v>1.94</v>
      </c>
      <c r="AL5" s="43" t="s">
        <v>27</v>
      </c>
      <c r="AM5" s="43">
        <v>0.94</v>
      </c>
      <c r="AP5" s="66" t="s">
        <v>26</v>
      </c>
      <c r="AQ5" s="66">
        <f>AQ4+1</f>
        <v>2.33</v>
      </c>
      <c r="AR5" s="66" t="s">
        <v>27</v>
      </c>
      <c r="AS5" s="66">
        <v>1.33</v>
      </c>
      <c r="AV5" s="48" t="s">
        <v>26</v>
      </c>
      <c r="AW5" s="48">
        <f>AW4+1</f>
        <v>2.5499999999999998</v>
      </c>
      <c r="AX5" s="48" t="s">
        <v>27</v>
      </c>
      <c r="AY5" s="48">
        <v>1.55</v>
      </c>
      <c r="AZ5" s="48" t="s">
        <v>26</v>
      </c>
      <c r="BA5" s="48">
        <f>BA4+1</f>
        <v>1.98</v>
      </c>
      <c r="BB5" s="48" t="s">
        <v>27</v>
      </c>
      <c r="BC5" s="48">
        <v>0.98</v>
      </c>
      <c r="BD5" s="48" t="s">
        <v>26</v>
      </c>
      <c r="BE5" s="48">
        <f>BE4+1</f>
        <v>3.43</v>
      </c>
      <c r="BF5" s="48" t="s">
        <v>27</v>
      </c>
      <c r="BG5" s="48">
        <v>2.4300000000000002</v>
      </c>
    </row>
    <row r="6" spans="2:70" x14ac:dyDescent="0.25">
      <c r="B6" s="1" t="s">
        <v>13</v>
      </c>
      <c r="C6" s="1">
        <f>2-C5</f>
        <v>-0.83000000000000007</v>
      </c>
      <c r="D6" s="1" t="s">
        <v>13</v>
      </c>
      <c r="E6" s="1">
        <f>2-E5</f>
        <v>0.16999999999999993</v>
      </c>
      <c r="H6" s="27" t="s">
        <v>13</v>
      </c>
      <c r="I6" s="27">
        <f>2-I5</f>
        <v>-0.83000000000000007</v>
      </c>
      <c r="J6" s="27" t="s">
        <v>13</v>
      </c>
      <c r="K6" s="27">
        <f>2-K5</f>
        <v>0.16999999999999993</v>
      </c>
      <c r="L6" s="32"/>
      <c r="N6" s="11" t="s">
        <v>13</v>
      </c>
      <c r="O6" s="11">
        <f>2-O5</f>
        <v>-0.81</v>
      </c>
      <c r="P6" s="11" t="s">
        <v>13</v>
      </c>
      <c r="Q6" s="11">
        <f>2-Q5</f>
        <v>0.18999999999999995</v>
      </c>
      <c r="T6" s="16" t="s">
        <v>13</v>
      </c>
      <c r="U6" s="16">
        <f>2-U5</f>
        <v>-0.10000000000000009</v>
      </c>
      <c r="V6" s="16" t="s">
        <v>13</v>
      </c>
      <c r="W6" s="16">
        <f>2-W5</f>
        <v>0.89999999999999991</v>
      </c>
      <c r="X6" s="16" t="s">
        <v>13</v>
      </c>
      <c r="Y6" s="16">
        <f>2-Y5</f>
        <v>-0.94</v>
      </c>
      <c r="Z6" s="16" t="s">
        <v>13</v>
      </c>
      <c r="AA6" s="16">
        <f>2-AA5</f>
        <v>6.0000000000000053E-2</v>
      </c>
      <c r="AD6" s="37" t="s">
        <v>13</v>
      </c>
      <c r="AE6" s="37">
        <f>2-AE5</f>
        <v>0.16000000000000014</v>
      </c>
      <c r="AF6" s="37" t="s">
        <v>13</v>
      </c>
      <c r="AG6" s="37">
        <f>2-AG5</f>
        <v>1.1600000000000001</v>
      </c>
      <c r="AJ6" s="43" t="s">
        <v>13</v>
      </c>
      <c r="AK6" s="43">
        <f>2-AK5</f>
        <v>6.0000000000000053E-2</v>
      </c>
      <c r="AL6" s="43" t="s">
        <v>13</v>
      </c>
      <c r="AM6" s="43">
        <f>2-AM5</f>
        <v>1.06</v>
      </c>
      <c r="AP6" s="66" t="s">
        <v>13</v>
      </c>
      <c r="AQ6" s="66">
        <f>2-AQ5</f>
        <v>-0.33000000000000007</v>
      </c>
      <c r="AR6" s="66" t="s">
        <v>13</v>
      </c>
      <c r="AS6" s="66">
        <f>2-AS5</f>
        <v>0.66999999999999993</v>
      </c>
      <c r="AV6" s="48" t="s">
        <v>13</v>
      </c>
      <c r="AW6" s="48">
        <f>2-AW5</f>
        <v>-0.54999999999999982</v>
      </c>
      <c r="AX6" s="48" t="s">
        <v>13</v>
      </c>
      <c r="AY6" s="48">
        <f>2-AY5</f>
        <v>0.44999999999999996</v>
      </c>
      <c r="AZ6" s="48" t="s">
        <v>13</v>
      </c>
      <c r="BA6" s="48">
        <f>2-BA5</f>
        <v>2.0000000000000018E-2</v>
      </c>
      <c r="BB6" s="48" t="s">
        <v>13</v>
      </c>
      <c r="BC6" s="48">
        <f>2-BC5</f>
        <v>1.02</v>
      </c>
      <c r="BD6" s="48" t="s">
        <v>13</v>
      </c>
      <c r="BE6" s="48">
        <f>2-BE5</f>
        <v>-1.4300000000000002</v>
      </c>
      <c r="BF6" s="48" t="s">
        <v>13</v>
      </c>
      <c r="BG6" s="48">
        <f>2-BG5</f>
        <v>-0.43000000000000016</v>
      </c>
    </row>
    <row r="7" spans="2:70" x14ac:dyDescent="0.25">
      <c r="B7" s="1" t="s">
        <v>15</v>
      </c>
      <c r="C7" s="1">
        <f>3-C5</f>
        <v>0.16999999999999993</v>
      </c>
      <c r="D7" s="1" t="s">
        <v>15</v>
      </c>
      <c r="E7" s="1">
        <f>3-E5</f>
        <v>1.17</v>
      </c>
      <c r="H7" s="27" t="s">
        <v>15</v>
      </c>
      <c r="I7" s="27">
        <f>3-I5</f>
        <v>0.16999999999999993</v>
      </c>
      <c r="J7" s="27" t="s">
        <v>15</v>
      </c>
      <c r="K7" s="27">
        <f>3-K5</f>
        <v>1.17</v>
      </c>
      <c r="L7" s="32"/>
      <c r="N7" s="11" t="s">
        <v>15</v>
      </c>
      <c r="O7" s="11">
        <f>3-O5</f>
        <v>0.18999999999999995</v>
      </c>
      <c r="P7" s="11" t="s">
        <v>15</v>
      </c>
      <c r="Q7" s="11">
        <f>3-Q5</f>
        <v>1.19</v>
      </c>
      <c r="T7" s="16" t="s">
        <v>15</v>
      </c>
      <c r="U7" s="16">
        <f>3-U5</f>
        <v>0.89999999999999991</v>
      </c>
      <c r="V7" s="16" t="s">
        <v>15</v>
      </c>
      <c r="W7" s="16">
        <f>3-W5</f>
        <v>1.9</v>
      </c>
      <c r="X7" s="16" t="s">
        <v>15</v>
      </c>
      <c r="Y7" s="16">
        <f>3-Y5</f>
        <v>6.0000000000000053E-2</v>
      </c>
      <c r="Z7" s="16" t="s">
        <v>15</v>
      </c>
      <c r="AA7" s="16">
        <f>3-AA5</f>
        <v>1.06</v>
      </c>
      <c r="AD7" s="37" t="s">
        <v>15</v>
      </c>
      <c r="AE7" s="37">
        <f>3-AE5</f>
        <v>1.1600000000000001</v>
      </c>
      <c r="AF7" s="37" t="s">
        <v>15</v>
      </c>
      <c r="AG7" s="37">
        <f>3-AG5</f>
        <v>2.16</v>
      </c>
      <c r="AJ7" s="43" t="s">
        <v>15</v>
      </c>
      <c r="AK7" s="43">
        <f>3-AK5</f>
        <v>1.06</v>
      </c>
      <c r="AL7" s="43" t="s">
        <v>15</v>
      </c>
      <c r="AM7" s="43">
        <f>3-AM5</f>
        <v>2.06</v>
      </c>
      <c r="AP7" s="66" t="s">
        <v>15</v>
      </c>
      <c r="AQ7" s="66">
        <f>3-AQ5</f>
        <v>0.66999999999999993</v>
      </c>
      <c r="AR7" s="66" t="s">
        <v>15</v>
      </c>
      <c r="AS7" s="66">
        <f>3-AS5</f>
        <v>1.67</v>
      </c>
      <c r="AV7" s="48" t="s">
        <v>15</v>
      </c>
      <c r="AW7" s="48">
        <f>3-AW5</f>
        <v>0.45000000000000018</v>
      </c>
      <c r="AX7" s="48" t="s">
        <v>15</v>
      </c>
      <c r="AY7" s="48">
        <f>3-AY5</f>
        <v>1.45</v>
      </c>
      <c r="AZ7" s="48" t="s">
        <v>15</v>
      </c>
      <c r="BA7" s="48">
        <f>3-BA5</f>
        <v>1.02</v>
      </c>
      <c r="BB7" s="48" t="s">
        <v>15</v>
      </c>
      <c r="BC7" s="48">
        <f>3-BC5</f>
        <v>2.02</v>
      </c>
      <c r="BD7" s="48" t="s">
        <v>15</v>
      </c>
      <c r="BE7" s="48">
        <f>3-BE5</f>
        <v>-0.43000000000000016</v>
      </c>
      <c r="BF7" s="48" t="s">
        <v>15</v>
      </c>
      <c r="BG7" s="48">
        <f>3-BG5</f>
        <v>0.56999999999999984</v>
      </c>
    </row>
    <row r="8" spans="2:70" x14ac:dyDescent="0.25">
      <c r="B8" s="1" t="s">
        <v>9</v>
      </c>
      <c r="C8" s="1">
        <v>33.69</v>
      </c>
      <c r="H8" s="27" t="s">
        <v>9</v>
      </c>
      <c r="I8" s="27">
        <v>30000</v>
      </c>
      <c r="N8" s="11" t="s">
        <v>9</v>
      </c>
      <c r="O8" s="11">
        <v>25000</v>
      </c>
      <c r="T8" s="16" t="s">
        <v>9</v>
      </c>
      <c r="U8" s="16">
        <v>300</v>
      </c>
      <c r="X8" s="16" t="s">
        <v>9</v>
      </c>
      <c r="Y8" s="16">
        <v>2000</v>
      </c>
      <c r="AD8" s="37" t="s">
        <v>9</v>
      </c>
      <c r="AE8" s="37">
        <v>60</v>
      </c>
      <c r="AJ8" s="43" t="s">
        <v>9</v>
      </c>
      <c r="AK8" s="43">
        <v>140</v>
      </c>
      <c r="AP8" s="66" t="s">
        <v>9</v>
      </c>
      <c r="AQ8" s="66">
        <v>200</v>
      </c>
      <c r="AV8" s="48" t="s">
        <v>9</v>
      </c>
      <c r="AW8" s="48">
        <v>420</v>
      </c>
      <c r="AZ8" s="48" t="s">
        <v>9</v>
      </c>
      <c r="BA8" s="48">
        <v>250</v>
      </c>
      <c r="BB8"/>
      <c r="BC8"/>
      <c r="BD8" s="48" t="s">
        <v>9</v>
      </c>
      <c r="BE8" s="48">
        <v>1500</v>
      </c>
      <c r="BF8"/>
      <c r="BG8"/>
    </row>
    <row r="9" spans="2:70" x14ac:dyDescent="0.25">
      <c r="H9" s="1"/>
      <c r="I9" s="1"/>
      <c r="N9" s="1"/>
      <c r="O9" s="1"/>
    </row>
    <row r="10" spans="2:70" x14ac:dyDescent="0.25">
      <c r="B10" s="1" t="s">
        <v>10</v>
      </c>
      <c r="C10" s="1">
        <v>2.5000000000000001E-2</v>
      </c>
      <c r="D10" s="64" t="s">
        <v>56</v>
      </c>
      <c r="H10" t="s">
        <v>10</v>
      </c>
      <c r="I10">
        <v>0.44800000000000001</v>
      </c>
      <c r="J10" s="64" t="s">
        <v>56</v>
      </c>
      <c r="N10" t="s">
        <v>10</v>
      </c>
      <c r="O10">
        <v>1.4359999999999999</v>
      </c>
      <c r="P10" s="64" t="s">
        <v>56</v>
      </c>
      <c r="T10" t="s">
        <v>10</v>
      </c>
      <c r="U10">
        <v>4.7E-2</v>
      </c>
      <c r="V10" s="64" t="s">
        <v>56</v>
      </c>
      <c r="AD10" t="s">
        <v>10</v>
      </c>
      <c r="AE10">
        <v>5.6000000000000001E-2</v>
      </c>
      <c r="AF10" s="64" t="s">
        <v>56</v>
      </c>
      <c r="AJ10" t="s">
        <v>10</v>
      </c>
      <c r="AK10">
        <v>1.7500000000000002E-2</v>
      </c>
      <c r="AL10" s="64" t="s">
        <v>56</v>
      </c>
      <c r="AP10" t="s">
        <v>10</v>
      </c>
      <c r="AQ10">
        <v>4.3499999999999997E-2</v>
      </c>
      <c r="AR10" s="64" t="s">
        <v>56</v>
      </c>
      <c r="AV10" t="s">
        <v>10</v>
      </c>
      <c r="AW10">
        <v>4.3499999999999997E-2</v>
      </c>
      <c r="AX10" s="64" t="s">
        <v>56</v>
      </c>
    </row>
    <row r="11" spans="2:70" x14ac:dyDescent="0.25">
      <c r="B11" s="1" t="s">
        <v>11</v>
      </c>
      <c r="C11" s="1">
        <v>8.32</v>
      </c>
      <c r="D11" s="64" t="s">
        <v>56</v>
      </c>
      <c r="H11" t="s">
        <v>11</v>
      </c>
      <c r="I11">
        <v>105.071</v>
      </c>
      <c r="J11" s="64" t="s">
        <v>56</v>
      </c>
      <c r="N11" t="s">
        <v>11</v>
      </c>
      <c r="O11">
        <v>829.28599999999994</v>
      </c>
      <c r="P11" s="64" t="s">
        <v>56</v>
      </c>
      <c r="T11" t="s">
        <v>11</v>
      </c>
      <c r="U11">
        <v>0.97599999999999998</v>
      </c>
      <c r="V11" s="64" t="s">
        <v>56</v>
      </c>
      <c r="AD11" t="s">
        <v>11</v>
      </c>
      <c r="AE11">
        <v>1.9530000000000001</v>
      </c>
      <c r="AF11" s="64" t="s">
        <v>56</v>
      </c>
      <c r="AJ11" t="s">
        <v>11</v>
      </c>
      <c r="AK11">
        <v>1.4079999999999999</v>
      </c>
      <c r="AL11" s="64" t="s">
        <v>56</v>
      </c>
      <c r="AP11" t="s">
        <v>11</v>
      </c>
      <c r="AQ11">
        <v>1.3180000000000001</v>
      </c>
      <c r="AR11" s="64" t="s">
        <v>56</v>
      </c>
      <c r="AV11" t="s">
        <v>11</v>
      </c>
      <c r="AW11">
        <v>1.294</v>
      </c>
      <c r="AX11" s="64" t="s">
        <v>56</v>
      </c>
    </row>
    <row r="12" spans="2:70" ht="17.25" x14ac:dyDescent="0.25">
      <c r="B12" s="1" t="s">
        <v>14</v>
      </c>
      <c r="C12" s="1">
        <v>5.8999999999999999E-3</v>
      </c>
      <c r="D12" s="1" t="s">
        <v>54</v>
      </c>
      <c r="H12" t="s">
        <v>24</v>
      </c>
      <c r="I12">
        <v>7.0000000000000001E-3</v>
      </c>
      <c r="J12" s="1" t="s">
        <v>54</v>
      </c>
      <c r="N12" t="s">
        <v>24</v>
      </c>
      <c r="O12">
        <v>7.0000000000000001E-3</v>
      </c>
      <c r="P12" s="1" t="s">
        <v>54</v>
      </c>
      <c r="T12" t="s">
        <v>24</v>
      </c>
      <c r="U12">
        <v>7.0000000000000001E-3</v>
      </c>
      <c r="V12" s="1" t="s">
        <v>54</v>
      </c>
      <c r="AD12" t="s">
        <v>24</v>
      </c>
      <c r="AE12">
        <v>7.0000000000000001E-3</v>
      </c>
      <c r="AF12" s="1" t="s">
        <v>54</v>
      </c>
      <c r="AJ12" t="s">
        <v>24</v>
      </c>
      <c r="AK12">
        <v>7.0000000000000001E-3</v>
      </c>
      <c r="AL12" s="1" t="s">
        <v>54</v>
      </c>
      <c r="AP12" t="s">
        <v>24</v>
      </c>
      <c r="AQ12">
        <v>7.0000000000000001E-3</v>
      </c>
      <c r="AR12" s="1" t="s">
        <v>54</v>
      </c>
      <c r="AV12" t="s">
        <v>24</v>
      </c>
      <c r="AW12">
        <v>7.0000000000000001E-3</v>
      </c>
      <c r="AX12" s="1" t="s">
        <v>54</v>
      </c>
    </row>
    <row r="13" spans="2:70" ht="17.25" x14ac:dyDescent="0.25">
      <c r="B13" s="1" t="s">
        <v>21</v>
      </c>
      <c r="C13" s="1">
        <v>10</v>
      </c>
      <c r="D13" s="1" t="s">
        <v>55</v>
      </c>
      <c r="H13" t="s">
        <v>21</v>
      </c>
      <c r="I13">
        <v>10</v>
      </c>
      <c r="J13" s="1" t="s">
        <v>55</v>
      </c>
      <c r="N13" t="s">
        <v>21</v>
      </c>
      <c r="O13">
        <v>10</v>
      </c>
      <c r="P13" s="1" t="s">
        <v>55</v>
      </c>
      <c r="T13" t="s">
        <v>21</v>
      </c>
      <c r="U13">
        <v>10</v>
      </c>
      <c r="V13" s="1" t="s">
        <v>55</v>
      </c>
      <c r="AD13" t="s">
        <v>21</v>
      </c>
      <c r="AE13">
        <v>10</v>
      </c>
      <c r="AF13" s="1" t="s">
        <v>55</v>
      </c>
      <c r="AJ13" t="s">
        <v>21</v>
      </c>
      <c r="AK13">
        <v>10</v>
      </c>
      <c r="AL13" s="1" t="s">
        <v>55</v>
      </c>
      <c r="AP13" t="s">
        <v>21</v>
      </c>
      <c r="AQ13">
        <v>10</v>
      </c>
      <c r="AR13" s="1" t="s">
        <v>55</v>
      </c>
      <c r="AV13" t="s">
        <v>21</v>
      </c>
      <c r="AW13">
        <v>10</v>
      </c>
      <c r="AX13" s="1" t="s">
        <v>55</v>
      </c>
    </row>
    <row r="15" spans="2:70" x14ac:dyDescent="0.25">
      <c r="B15" s="55" t="s">
        <v>25</v>
      </c>
      <c r="C15" s="56"/>
      <c r="D15" s="57"/>
      <c r="H15" s="28" t="s">
        <v>25</v>
      </c>
      <c r="I15" s="29"/>
      <c r="J15" s="30"/>
      <c r="N15" s="33" t="s">
        <v>25</v>
      </c>
      <c r="O15" s="34"/>
      <c r="P15" s="35"/>
      <c r="T15" s="18" t="s">
        <v>25</v>
      </c>
      <c r="U15" s="19"/>
      <c r="V15" s="20"/>
      <c r="X15" s="18" t="s">
        <v>25</v>
      </c>
      <c r="Y15" s="19"/>
      <c r="Z15" s="20"/>
      <c r="AD15" s="38" t="s">
        <v>25</v>
      </c>
      <c r="AE15" s="39"/>
      <c r="AF15" s="40"/>
      <c r="AJ15" s="44" t="s">
        <v>25</v>
      </c>
      <c r="AK15" s="45"/>
      <c r="AL15" s="46"/>
      <c r="AP15" s="12" t="s">
        <v>25</v>
      </c>
      <c r="AQ15" s="13"/>
      <c r="AR15" s="14"/>
      <c r="AV15" s="49" t="s">
        <v>25</v>
      </c>
      <c r="AW15" s="50"/>
      <c r="AX15" s="51"/>
      <c r="AZ15" s="49" t="s">
        <v>25</v>
      </c>
      <c r="BA15" s="50"/>
      <c r="BB15" s="51"/>
      <c r="BD15" s="49" t="s">
        <v>25</v>
      </c>
      <c r="BE15" s="50"/>
      <c r="BF15" s="51"/>
    </row>
    <row r="16" spans="2:70" s="7" customFormat="1" x14ac:dyDescent="0.25">
      <c r="B16" s="5"/>
      <c r="C16" s="3">
        <f>((4*PI()*C8*C5)/(2-C5))*(C11^C6-C10^C6)</f>
        <v>30592.31621984646</v>
      </c>
      <c r="D16" s="8"/>
      <c r="E16" s="1"/>
      <c r="F16"/>
      <c r="G16"/>
      <c r="H16" s="2"/>
      <c r="I16"/>
      <c r="J16" s="4"/>
      <c r="K16"/>
      <c r="L16"/>
      <c r="M16"/>
      <c r="N16" s="2"/>
      <c r="O16"/>
      <c r="P16" s="4"/>
      <c r="Q16"/>
      <c r="R16"/>
      <c r="S16"/>
      <c r="T16" s="2"/>
      <c r="U16"/>
      <c r="V16" s="4"/>
      <c r="W16"/>
      <c r="X16" s="2"/>
      <c r="Y16" s="3"/>
      <c r="Z16" s="4"/>
      <c r="AA16"/>
      <c r="AB16"/>
      <c r="AC16"/>
      <c r="AD16" s="2"/>
      <c r="AE16"/>
      <c r="AF16" s="4"/>
      <c r="AG16"/>
      <c r="AH16" s="1"/>
      <c r="AI16"/>
      <c r="AJ16" s="2"/>
      <c r="AK16"/>
      <c r="AL16" s="4"/>
      <c r="AM16"/>
      <c r="AN16" s="1"/>
      <c r="AO16"/>
      <c r="AP16" s="2"/>
      <c r="AQ16"/>
      <c r="AR16" s="4"/>
      <c r="AS16"/>
      <c r="AT16" s="1"/>
      <c r="AU16" s="1"/>
      <c r="AV16" s="2"/>
      <c r="AW16"/>
      <c r="AX16" s="4"/>
      <c r="AY16"/>
      <c r="AZ16" s="2"/>
      <c r="BA16"/>
      <c r="BB16" s="4"/>
      <c r="BC16" s="1"/>
      <c r="BD16" s="2"/>
      <c r="BE16"/>
      <c r="BF16" s="4"/>
      <c r="BG16" s="1"/>
      <c r="BH16" s="1"/>
      <c r="BO16" s="3"/>
      <c r="BR16"/>
    </row>
    <row r="17" spans="2:70" s="7" customFormat="1" ht="17.25" x14ac:dyDescent="0.25">
      <c r="B17" s="5" t="s">
        <v>12</v>
      </c>
      <c r="C17" s="61" t="s">
        <v>18</v>
      </c>
      <c r="D17" s="65" t="s">
        <v>57</v>
      </c>
      <c r="E17" s="1"/>
      <c r="F17"/>
      <c r="G17"/>
      <c r="H17" s="5" t="s">
        <v>12</v>
      </c>
      <c r="I17" s="26">
        <f>((4*PI()*I8*I5)/(2-I5))*(I11^I6-I10^I6)</f>
        <v>2476112.5793530555</v>
      </c>
      <c r="J17" s="65" t="s">
        <v>57</v>
      </c>
      <c r="K17"/>
      <c r="L17"/>
      <c r="M17"/>
      <c r="N17" s="5" t="s">
        <v>12</v>
      </c>
      <c r="O17" s="26">
        <f>((4*PI()*O8*O5)/(2-O5))*(O11^O6-O10^O6)</f>
        <v>808260.74907040235</v>
      </c>
      <c r="P17" s="65" t="s">
        <v>57</v>
      </c>
      <c r="Q17"/>
      <c r="R17"/>
      <c r="S17"/>
      <c r="T17" s="5" t="s">
        <v>12</v>
      </c>
      <c r="U17" s="26">
        <f>((4*PI()*U8*U5)/(2-U5))*(U11^U6-U10^U6)</f>
        <v>28122.520492607637</v>
      </c>
      <c r="V17" s="65" t="s">
        <v>57</v>
      </c>
      <c r="W17"/>
      <c r="X17" s="5" t="s">
        <v>12</v>
      </c>
      <c r="Y17" s="26">
        <f>((4*PI()*Y8*Y5)/(2-Y5))*(U11^Y6-U10^Y6)</f>
        <v>1311731.9224771848</v>
      </c>
      <c r="Z17" s="65" t="s">
        <v>57</v>
      </c>
      <c r="AA17"/>
      <c r="AB17"/>
      <c r="AC17"/>
      <c r="AD17" s="5" t="s">
        <v>12</v>
      </c>
      <c r="AE17" s="26">
        <f>((4*PI()*AE8*AE5)/(2-AE5))*(AE11^AE6-AE10^AE6)</f>
        <v>4183.7264025302657</v>
      </c>
      <c r="AF17" s="65" t="s">
        <v>57</v>
      </c>
      <c r="AG17"/>
      <c r="AH17" s="1"/>
      <c r="AI17"/>
      <c r="AJ17" s="5" t="s">
        <v>12</v>
      </c>
      <c r="AK17" s="26">
        <f>((4*PI()*AK8*AK5)/(2-AK5))*(AK11^AK6-AK10^AK6)</f>
        <v>13439.454999262805</v>
      </c>
      <c r="AL17" s="65" t="s">
        <v>57</v>
      </c>
      <c r="AM17"/>
      <c r="AN17" s="1"/>
      <c r="AO17"/>
      <c r="AP17" s="5" t="s">
        <v>12</v>
      </c>
      <c r="AQ17" s="26">
        <f>((4*PI()*AQ8*AQ5)/(2-AQ5))*(AQ11^AQ6-AQ10^AQ6)</f>
        <v>33732.359917078727</v>
      </c>
      <c r="AR17" s="65" t="s">
        <v>57</v>
      </c>
      <c r="AS17"/>
      <c r="AT17" s="1"/>
      <c r="AU17" s="1"/>
      <c r="AV17" s="5" t="s">
        <v>12</v>
      </c>
      <c r="AW17" s="26">
        <f>((4*PI()*AW8*AW5)/(2-AW5))*(AW11^AW6-AW10^AW6)</f>
        <v>115999.83913253229</v>
      </c>
      <c r="AX17" s="65" t="s">
        <v>57</v>
      </c>
      <c r="AY17"/>
      <c r="AZ17" s="5" t="s">
        <v>12</v>
      </c>
      <c r="BA17" s="26">
        <f>((4*PI()*BA8*BA5)/(2-BA5))*(AW11^BA6-AW10^BA6)</f>
        <v>20509.366012235419</v>
      </c>
      <c r="BB17" s="65" t="s">
        <v>57</v>
      </c>
      <c r="BC17" s="1"/>
      <c r="BD17" s="5" t="s">
        <v>12</v>
      </c>
      <c r="BE17" s="26">
        <f>((4*PI()*BE8*BE5)/(2-BE5))*(AW11^BE6-AW10^BE6)</f>
        <v>3970195.3247187808</v>
      </c>
      <c r="BF17" s="65" t="s">
        <v>57</v>
      </c>
      <c r="BG17" s="1"/>
      <c r="BH17" s="1"/>
      <c r="BK17" s="21"/>
      <c r="BO17" s="21"/>
      <c r="BR17"/>
    </row>
    <row r="18" spans="2:70" s="7" customFormat="1" ht="17.25" x14ac:dyDescent="0.25">
      <c r="B18" s="5"/>
      <c r="C18" s="7">
        <f>(3.06*10^4)*10^-12</f>
        <v>3.0599999999999996E-8</v>
      </c>
      <c r="D18" s="8" t="s">
        <v>58</v>
      </c>
      <c r="E18" s="1"/>
      <c r="F18"/>
      <c r="G18"/>
      <c r="H18" s="5"/>
      <c r="I18" s="22">
        <f>I17*10^-12</f>
        <v>2.4761125793530555E-6</v>
      </c>
      <c r="J18" s="8" t="s">
        <v>58</v>
      </c>
      <c r="K18"/>
      <c r="L18"/>
      <c r="M18"/>
      <c r="N18" s="5"/>
      <c r="O18" s="22">
        <f>O17*10^-12</f>
        <v>8.0826074907040228E-7</v>
      </c>
      <c r="P18" s="8" t="s">
        <v>58</v>
      </c>
      <c r="Q18"/>
      <c r="R18"/>
      <c r="S18"/>
      <c r="T18" s="5"/>
      <c r="U18" s="22">
        <f>U17*10^-12</f>
        <v>2.8122520492607637E-8</v>
      </c>
      <c r="V18" s="8" t="s">
        <v>58</v>
      </c>
      <c r="W18"/>
      <c r="X18" s="5"/>
      <c r="Y18" s="22">
        <f>Y17*10^-12</f>
        <v>1.3117319224771847E-6</v>
      </c>
      <c r="Z18" s="8" t="s">
        <v>58</v>
      </c>
      <c r="AA18"/>
      <c r="AB18"/>
      <c r="AC18"/>
      <c r="AD18" s="5"/>
      <c r="AE18" s="22">
        <f>AE17*10^-12</f>
        <v>4.1837264025302653E-9</v>
      </c>
      <c r="AF18" s="8" t="s">
        <v>58</v>
      </c>
      <c r="AG18"/>
      <c r="AH18" s="1"/>
      <c r="AI18"/>
      <c r="AJ18" s="5"/>
      <c r="AK18" s="22">
        <f>AK17*10^-12</f>
        <v>1.3439454999262805E-8</v>
      </c>
      <c r="AL18" s="8" t="s">
        <v>58</v>
      </c>
      <c r="AM18"/>
      <c r="AN18" s="1"/>
      <c r="AO18"/>
      <c r="AP18" s="5"/>
      <c r="AQ18" s="22">
        <f>AQ17*10^-12</f>
        <v>3.3732359917078726E-8</v>
      </c>
      <c r="AR18" s="8" t="s">
        <v>58</v>
      </c>
      <c r="AS18"/>
      <c r="AT18" s="1"/>
      <c r="AU18" s="1"/>
      <c r="AV18" s="5"/>
      <c r="AW18" s="22">
        <f>AW17*10^-12</f>
        <v>1.1599983913253229E-7</v>
      </c>
      <c r="AX18" s="8" t="s">
        <v>58</v>
      </c>
      <c r="AY18"/>
      <c r="AZ18" s="5"/>
      <c r="BA18" s="22">
        <f>BA17*10^-12</f>
        <v>2.050936601223542E-8</v>
      </c>
      <c r="BB18" s="8" t="s">
        <v>58</v>
      </c>
      <c r="BC18" s="1"/>
      <c r="BD18" s="5"/>
      <c r="BE18" s="22">
        <f>BE17*10^-12</f>
        <v>3.9701953247187804E-6</v>
      </c>
      <c r="BF18" s="8" t="s">
        <v>58</v>
      </c>
      <c r="BG18" s="1"/>
      <c r="BH18" s="1"/>
      <c r="BK18" s="21"/>
      <c r="BO18" s="21"/>
      <c r="BR18"/>
    </row>
    <row r="19" spans="2:70" s="7" customFormat="1" x14ac:dyDescent="0.25">
      <c r="B19" s="5"/>
      <c r="C19" s="7">
        <f>((4*PI()*C8*C5)/(3*C7))*(C11^C7-C10^C7)</f>
        <v>2113.0070058976585</v>
      </c>
      <c r="D19" s="8"/>
      <c r="E19" s="1"/>
      <c r="F19"/>
      <c r="G19"/>
      <c r="H19" s="2"/>
      <c r="J19" s="8"/>
      <c r="K19"/>
      <c r="L19"/>
      <c r="M19"/>
      <c r="N19" s="2"/>
      <c r="P19" s="8"/>
      <c r="Q19"/>
      <c r="R19"/>
      <c r="S19"/>
      <c r="T19" s="2"/>
      <c r="V19" s="8"/>
      <c r="W19"/>
      <c r="X19" s="2"/>
      <c r="Z19" s="8"/>
      <c r="AA19"/>
      <c r="AB19"/>
      <c r="AC19"/>
      <c r="AD19" s="2"/>
      <c r="AF19" s="8"/>
      <c r="AG19"/>
      <c r="AH19" s="1"/>
      <c r="AI19"/>
      <c r="AJ19" s="2"/>
      <c r="AL19" s="8"/>
      <c r="AM19"/>
      <c r="AN19" s="1"/>
      <c r="AO19"/>
      <c r="AP19" s="2"/>
      <c r="AR19" s="8"/>
      <c r="AS19"/>
      <c r="AT19" s="1"/>
      <c r="AU19" s="1"/>
      <c r="AV19" s="2"/>
      <c r="AX19" s="8"/>
      <c r="AY19"/>
      <c r="AZ19" s="2"/>
      <c r="BB19" s="8"/>
      <c r="BC19" s="1"/>
      <c r="BD19" s="2"/>
      <c r="BF19" s="8"/>
      <c r="BG19" s="1"/>
      <c r="BH19" s="1"/>
      <c r="BR19"/>
    </row>
    <row r="20" spans="2:70" s="7" customFormat="1" ht="17.25" x14ac:dyDescent="0.25">
      <c r="B20" s="5" t="s">
        <v>16</v>
      </c>
      <c r="C20" s="61" t="s">
        <v>19</v>
      </c>
      <c r="D20" s="65" t="s">
        <v>59</v>
      </c>
      <c r="E20" s="1"/>
      <c r="F20"/>
      <c r="G20"/>
      <c r="H20" s="5" t="s">
        <v>16</v>
      </c>
      <c r="I20" s="26">
        <f>((4*PI()*I8*I5)/(3*I7))*(I11^I7-I10^I7)</f>
        <v>2790287.5534057254</v>
      </c>
      <c r="J20" s="65" t="s">
        <v>59</v>
      </c>
      <c r="K20"/>
      <c r="L20"/>
      <c r="M20"/>
      <c r="N20" s="5" t="s">
        <v>16</v>
      </c>
      <c r="O20" s="26">
        <f>((4*PI()*O8*O5)/(3*O7))*(O11^O7-O10^O7)</f>
        <v>3894117.5245221737</v>
      </c>
      <c r="P20" s="65" t="s">
        <v>59</v>
      </c>
      <c r="Q20"/>
      <c r="R20"/>
      <c r="S20"/>
      <c r="T20" s="5" t="s">
        <v>16</v>
      </c>
      <c r="U20" s="26">
        <f>((4*PI()*U8*U5)/(3*U7))*(U11^U7-U10^U7)</f>
        <v>2681.6415543150379</v>
      </c>
      <c r="V20" s="65" t="s">
        <v>59</v>
      </c>
      <c r="W20"/>
      <c r="X20" s="5" t="s">
        <v>16</v>
      </c>
      <c r="Y20" s="26">
        <f>((4*PI()*Y8*Y5)/(3*Y7))*(U11^Y7-U10^Y7)</f>
        <v>68207.024232736061</v>
      </c>
      <c r="Z20" s="65" t="s">
        <v>59</v>
      </c>
      <c r="AA20"/>
      <c r="AB20"/>
      <c r="AC20"/>
      <c r="AD20" s="5" t="s">
        <v>16</v>
      </c>
      <c r="AE20" s="26">
        <f>((4*PI()*AE8*AE5)/(3*AE7))*(AE11^AE7-AE10^AE7)</f>
        <v>852.51464098215502</v>
      </c>
      <c r="AF20" s="65" t="s">
        <v>59</v>
      </c>
      <c r="AG20"/>
      <c r="AH20" s="1"/>
      <c r="AI20"/>
      <c r="AJ20" s="5" t="s">
        <v>16</v>
      </c>
      <c r="AK20" s="26">
        <f>((4*PI()*AK8*AK5)/(3*AK7))*(AK11^AK7-AK10^AK7)</f>
        <v>1527.7874339342309</v>
      </c>
      <c r="AL20" s="65" t="s">
        <v>59</v>
      </c>
      <c r="AM20"/>
      <c r="AN20" s="1"/>
      <c r="AO20"/>
      <c r="AP20" s="5" t="s">
        <v>16</v>
      </c>
      <c r="AQ20" s="26">
        <f>((4*PI()*AQ8*AQ5)/(3*AQ7))*(AQ11^AQ7-AQ10^AQ7)</f>
        <v>3148.8390378204426</v>
      </c>
      <c r="AR20" s="65" t="s">
        <v>59</v>
      </c>
      <c r="AS20"/>
      <c r="AT20" s="1"/>
      <c r="AU20" s="1"/>
      <c r="AV20" s="5" t="s">
        <v>16</v>
      </c>
      <c r="AW20" s="26">
        <f>((4*PI()*AW8*AW5)/(3*AW7))*(AW11^AW7-AW10^AW7)</f>
        <v>8763.182465539634</v>
      </c>
      <c r="AX20" s="65" t="s">
        <v>59</v>
      </c>
      <c r="AY20"/>
      <c r="AZ20" s="5" t="s">
        <v>16</v>
      </c>
      <c r="BA20" s="26">
        <f>((4*PI()*BA8*BA5)/(3*BA7))*(AW11^BA7-AW10^BA7)</f>
        <v>2560.9788444533642</v>
      </c>
      <c r="BB20" s="65" t="s">
        <v>59</v>
      </c>
      <c r="BC20" s="1"/>
      <c r="BD20" s="5" t="s">
        <v>16</v>
      </c>
      <c r="BE20" s="26">
        <f>((4*PI()*BE8*BE5)/(3*BE7))*(AW11^BE7-AW10^BE7)</f>
        <v>148093.10667748735</v>
      </c>
      <c r="BF20" s="65" t="s">
        <v>59</v>
      </c>
      <c r="BG20" s="1"/>
      <c r="BH20" s="1"/>
      <c r="BK20" s="21"/>
      <c r="BO20" s="21"/>
      <c r="BR20"/>
    </row>
    <row r="21" spans="2:70" s="7" customFormat="1" ht="17.25" x14ac:dyDescent="0.25">
      <c r="B21" s="5"/>
      <c r="C21" s="7">
        <f>(2.11*10^3)*10^-18</f>
        <v>2.11E-15</v>
      </c>
      <c r="D21" s="8" t="s">
        <v>54</v>
      </c>
      <c r="E21" s="1"/>
      <c r="F21"/>
      <c r="G21"/>
      <c r="H21" s="5"/>
      <c r="I21" s="21">
        <f>I20*10^-18</f>
        <v>2.7902875534057256E-12</v>
      </c>
      <c r="J21" s="8" t="s">
        <v>54</v>
      </c>
      <c r="K21"/>
      <c r="L21"/>
      <c r="M21"/>
      <c r="N21" s="5"/>
      <c r="O21" s="21">
        <f>O20*10^-18</f>
        <v>3.8941175245221741E-12</v>
      </c>
      <c r="P21" s="8" t="s">
        <v>54</v>
      </c>
      <c r="Q21"/>
      <c r="R21"/>
      <c r="S21"/>
      <c r="T21" s="5"/>
      <c r="U21" s="21">
        <f>U20*10^-18</f>
        <v>2.681641554315038E-15</v>
      </c>
      <c r="V21" s="8" t="s">
        <v>54</v>
      </c>
      <c r="W21"/>
      <c r="X21" s="5"/>
      <c r="Y21" s="21">
        <f>Y20*10^-18</f>
        <v>6.8207024232736068E-14</v>
      </c>
      <c r="Z21" s="8" t="s">
        <v>54</v>
      </c>
      <c r="AA21"/>
      <c r="AB21"/>
      <c r="AC21"/>
      <c r="AD21" s="5"/>
      <c r="AE21" s="21">
        <f>AE20*10^-18</f>
        <v>8.5251464098215507E-16</v>
      </c>
      <c r="AF21" s="8" t="s">
        <v>54</v>
      </c>
      <c r="AG21"/>
      <c r="AH21" s="1"/>
      <c r="AI21"/>
      <c r="AJ21" s="5"/>
      <c r="AK21" s="21">
        <f>AK20*10^-18</f>
        <v>1.527787433934231E-15</v>
      </c>
      <c r="AL21" s="8" t="s">
        <v>54</v>
      </c>
      <c r="AM21"/>
      <c r="AN21" s="1"/>
      <c r="AO21"/>
      <c r="AP21" s="5"/>
      <c r="AQ21" s="21">
        <f>AQ20*10^-18</f>
        <v>3.1488390378204427E-15</v>
      </c>
      <c r="AR21" s="8" t="s">
        <v>54</v>
      </c>
      <c r="AS21"/>
      <c r="AT21" s="1"/>
      <c r="AU21" s="1"/>
      <c r="AV21" s="5"/>
      <c r="AW21" s="21">
        <f>AW20*10^-18</f>
        <v>8.7631824655396354E-15</v>
      </c>
      <c r="AX21" s="8" t="s">
        <v>54</v>
      </c>
      <c r="AY21"/>
      <c r="AZ21" s="5"/>
      <c r="BA21" s="21">
        <f>BA20*10^-18</f>
        <v>2.5609788444533642E-15</v>
      </c>
      <c r="BB21" s="8" t="s">
        <v>54</v>
      </c>
      <c r="BC21" s="1"/>
      <c r="BD21" s="5"/>
      <c r="BE21" s="21">
        <f>BE20*10^-18</f>
        <v>1.4809310667748736E-13</v>
      </c>
      <c r="BF21" s="8" t="s">
        <v>54</v>
      </c>
      <c r="BG21" s="1"/>
      <c r="BH21" s="1"/>
      <c r="BK21" s="21"/>
      <c r="BO21" s="21"/>
      <c r="BR21"/>
    </row>
    <row r="22" spans="2:70" s="7" customFormat="1" x14ac:dyDescent="0.25">
      <c r="B22" s="5"/>
      <c r="C22" s="7">
        <f>0.0059/(2.11*10^-15)</f>
        <v>2796208530805.687</v>
      </c>
      <c r="D22" s="8"/>
      <c r="E22" s="1"/>
      <c r="F22"/>
      <c r="G22"/>
      <c r="H22" s="2"/>
      <c r="I22" s="3"/>
      <c r="J22" s="8"/>
      <c r="K22"/>
      <c r="L22"/>
      <c r="M22"/>
      <c r="N22" s="2"/>
      <c r="O22" s="3"/>
      <c r="P22" s="8"/>
      <c r="Q22"/>
      <c r="R22"/>
      <c r="S22"/>
      <c r="T22" s="2"/>
      <c r="U22" s="3"/>
      <c r="V22" s="8"/>
      <c r="W22"/>
      <c r="X22" s="2"/>
      <c r="Y22" s="3"/>
      <c r="Z22" s="8"/>
      <c r="AA22"/>
      <c r="AB22"/>
      <c r="AC22"/>
      <c r="AD22" s="2"/>
      <c r="AE22" s="3"/>
      <c r="AF22" s="8"/>
      <c r="AG22"/>
      <c r="AH22" s="1"/>
      <c r="AI22"/>
      <c r="AJ22" s="2"/>
      <c r="AK22" s="3"/>
      <c r="AL22" s="8"/>
      <c r="AM22"/>
      <c r="AN22" s="1"/>
      <c r="AO22"/>
      <c r="AP22" s="2"/>
      <c r="AQ22" s="3"/>
      <c r="AR22" s="8"/>
      <c r="AS22"/>
      <c r="AT22" s="1"/>
      <c r="AU22" s="1"/>
      <c r="AV22" s="2"/>
      <c r="AW22" s="3"/>
      <c r="AX22" s="8"/>
      <c r="AY22"/>
      <c r="AZ22" s="2"/>
      <c r="BA22" s="3"/>
      <c r="BB22" s="8"/>
      <c r="BC22" s="1"/>
      <c r="BD22" s="2"/>
      <c r="BE22" s="3"/>
      <c r="BF22" s="8"/>
      <c r="BG22" s="1"/>
      <c r="BH22" s="1"/>
      <c r="BK22" s="3"/>
      <c r="BO22" s="3"/>
      <c r="BR22"/>
    </row>
    <row r="23" spans="2:70" s="7" customFormat="1" x14ac:dyDescent="0.25">
      <c r="B23" s="5" t="s">
        <v>17</v>
      </c>
      <c r="C23" s="61" t="s">
        <v>20</v>
      </c>
      <c r="D23" s="8"/>
      <c r="E23" s="1"/>
      <c r="F23"/>
      <c r="G23"/>
      <c r="H23" s="5" t="s">
        <v>17</v>
      </c>
      <c r="I23" s="26">
        <f>I12/I21</f>
        <v>2508702012.2553496</v>
      </c>
      <c r="J23" s="8"/>
      <c r="K23"/>
      <c r="L23"/>
      <c r="M23"/>
      <c r="N23" s="5" t="s">
        <v>17</v>
      </c>
      <c r="O23" s="26">
        <f>O12/O21</f>
        <v>1797583138.1357532</v>
      </c>
      <c r="P23" s="8"/>
      <c r="Q23"/>
      <c r="R23"/>
      <c r="S23"/>
      <c r="T23" s="5" t="s">
        <v>17</v>
      </c>
      <c r="U23" s="26">
        <f>U12/U21</f>
        <v>2610341411489.6445</v>
      </c>
      <c r="V23" s="8"/>
      <c r="W23"/>
      <c r="X23" s="5" t="s">
        <v>17</v>
      </c>
      <c r="Y23" s="26">
        <f>U12/Y21</f>
        <v>102628725981.5733</v>
      </c>
      <c r="Z23" s="8"/>
      <c r="AA23"/>
      <c r="AB23"/>
      <c r="AC23"/>
      <c r="AD23" s="5" t="s">
        <v>17</v>
      </c>
      <c r="AE23" s="26">
        <f>AE12/AE21</f>
        <v>8211002677837.3242</v>
      </c>
      <c r="AF23" s="8"/>
      <c r="AG23"/>
      <c r="AH23" s="1"/>
      <c r="AI23"/>
      <c r="AJ23" s="5" t="s">
        <v>17</v>
      </c>
      <c r="AK23" s="26">
        <f>AK12/AK21</f>
        <v>4581789223108.2061</v>
      </c>
      <c r="AL23" s="8"/>
      <c r="AM23"/>
      <c r="AN23" s="1"/>
      <c r="AO23"/>
      <c r="AP23" s="5" t="s">
        <v>17</v>
      </c>
      <c r="AQ23" s="26">
        <f>AQ12/AQ21</f>
        <v>2223041545129.3589</v>
      </c>
      <c r="AR23" s="8"/>
      <c r="AS23"/>
      <c r="AT23" s="1"/>
      <c r="AU23" s="1"/>
      <c r="AV23" s="5" t="s">
        <v>17</v>
      </c>
      <c r="AW23" s="26">
        <f>AW12/AW21</f>
        <v>798796559072.7821</v>
      </c>
      <c r="AX23" s="8"/>
      <c r="AY23"/>
      <c r="AZ23" s="5" t="s">
        <v>17</v>
      </c>
      <c r="BA23" s="26">
        <f>AW12/BA21</f>
        <v>2733329880940.167</v>
      </c>
      <c r="BB23" s="8"/>
      <c r="BC23" s="1"/>
      <c r="BD23" s="5" t="s">
        <v>17</v>
      </c>
      <c r="BE23" s="26">
        <f>AW12/BE21</f>
        <v>47267561313.602432</v>
      </c>
      <c r="BF23" s="8"/>
      <c r="BG23" s="1"/>
      <c r="BH23" s="1"/>
      <c r="BK23" s="21"/>
      <c r="BO23" s="21"/>
      <c r="BR23"/>
    </row>
    <row r="24" spans="2:70" s="7" customFormat="1" x14ac:dyDescent="0.25">
      <c r="B24" s="5"/>
      <c r="D24" s="8"/>
      <c r="E24" s="1"/>
      <c r="F24"/>
      <c r="G24"/>
      <c r="H24" s="2"/>
      <c r="I24" s="6"/>
      <c r="J24" s="8"/>
      <c r="K24"/>
      <c r="L24"/>
      <c r="M24"/>
      <c r="N24" s="2"/>
      <c r="O24" s="6"/>
      <c r="P24" s="8"/>
      <c r="Q24"/>
      <c r="R24"/>
      <c r="S24"/>
      <c r="T24" s="2"/>
      <c r="U24" s="6"/>
      <c r="V24" s="8"/>
      <c r="W24"/>
      <c r="X24" s="2"/>
      <c r="Y24" s="6"/>
      <c r="Z24" s="8"/>
      <c r="AA24"/>
      <c r="AB24"/>
      <c r="AC24"/>
      <c r="AD24" s="2"/>
      <c r="AE24" s="6"/>
      <c r="AF24" s="8"/>
      <c r="AG24"/>
      <c r="AH24" s="1"/>
      <c r="AI24"/>
      <c r="AJ24" s="2"/>
      <c r="AK24" s="6"/>
      <c r="AL24" s="8"/>
      <c r="AM24"/>
      <c r="AN24" s="1"/>
      <c r="AO24"/>
      <c r="AP24" s="2"/>
      <c r="AQ24" s="6"/>
      <c r="AR24" s="8"/>
      <c r="AS24"/>
      <c r="AT24" s="1"/>
      <c r="AU24" s="1"/>
      <c r="AV24" s="2"/>
      <c r="AW24" s="6"/>
      <c r="AX24" s="8"/>
      <c r="AY24"/>
      <c r="AZ24" s="2"/>
      <c r="BA24" s="6"/>
      <c r="BB24" s="8"/>
      <c r="BC24" s="1"/>
      <c r="BD24" s="2"/>
      <c r="BE24" s="6"/>
      <c r="BF24" s="8"/>
      <c r="BG24" s="1"/>
      <c r="BH24" s="1"/>
      <c r="BR24"/>
    </row>
    <row r="25" spans="2:70" s="7" customFormat="1" ht="17.25" x14ac:dyDescent="0.25">
      <c r="B25" s="5" t="s">
        <v>23</v>
      </c>
      <c r="C25" s="61">
        <f>(C18)*(2.8*10^12)</f>
        <v>85679.999999999985</v>
      </c>
      <c r="D25" s="8" t="s">
        <v>58</v>
      </c>
      <c r="E25" s="1"/>
      <c r="F25"/>
      <c r="G25"/>
      <c r="H25" s="2" t="s">
        <v>23</v>
      </c>
      <c r="I25" s="26">
        <f>I18*I23</f>
        <v>6211.8286103937944</v>
      </c>
      <c r="J25" s="8" t="s">
        <v>58</v>
      </c>
      <c r="K25"/>
      <c r="L25"/>
      <c r="M25"/>
      <c r="N25" s="2" t="s">
        <v>23</v>
      </c>
      <c r="O25" s="26">
        <f>O18*O23</f>
        <v>1452.9158937459283</v>
      </c>
      <c r="P25" s="8" t="s">
        <v>58</v>
      </c>
      <c r="Q25"/>
      <c r="R25"/>
      <c r="S25" s="1"/>
      <c r="T25" s="2" t="s">
        <v>23</v>
      </c>
      <c r="U25" s="26">
        <f>U18*U23</f>
        <v>73409.379837319866</v>
      </c>
      <c r="V25" s="8" t="s">
        <v>58</v>
      </c>
      <c r="W25"/>
      <c r="X25" s="2" t="s">
        <v>23</v>
      </c>
      <c r="Y25" s="26">
        <f>Y18*Y23</f>
        <v>134621.37603319334</v>
      </c>
      <c r="Z25" s="8" t="s">
        <v>58</v>
      </c>
      <c r="AA25"/>
      <c r="AB25"/>
      <c r="AC25"/>
      <c r="AD25" s="2" t="s">
        <v>23</v>
      </c>
      <c r="AE25" s="26">
        <f>AE18*AE23</f>
        <v>34352.588694514721</v>
      </c>
      <c r="AF25" s="8" t="s">
        <v>58</v>
      </c>
      <c r="AG25"/>
      <c r="AH25" s="1"/>
      <c r="AI25"/>
      <c r="AJ25" s="2" t="s">
        <v>23</v>
      </c>
      <c r="AK25" s="26">
        <f>AK18*AK23</f>
        <v>61576.750080070022</v>
      </c>
      <c r="AL25" s="8" t="s">
        <v>58</v>
      </c>
      <c r="AM25"/>
      <c r="AN25" s="1"/>
      <c r="AO25"/>
      <c r="AP25" s="2" t="s">
        <v>23</v>
      </c>
      <c r="AQ25" s="26">
        <f>AQ18*AQ23</f>
        <v>74988.437510922347</v>
      </c>
      <c r="AR25" s="8" t="s">
        <v>58</v>
      </c>
      <c r="AS25"/>
      <c r="AT25" s="1"/>
      <c r="AU25" s="1"/>
      <c r="AV25" s="2" t="s">
        <v>23</v>
      </c>
      <c r="AW25" s="26">
        <f>AW18*AW23</f>
        <v>92660.272352063053</v>
      </c>
      <c r="AX25" s="8" t="s">
        <v>58</v>
      </c>
      <c r="AY25"/>
      <c r="AZ25" s="2" t="s">
        <v>23</v>
      </c>
      <c r="BA25" s="26">
        <f>BA18*BA23</f>
        <v>56058.862960381746</v>
      </c>
      <c r="BB25" s="8" t="s">
        <v>58</v>
      </c>
      <c r="BC25" s="1"/>
      <c r="BD25" s="2" t="s">
        <v>23</v>
      </c>
      <c r="BE25" s="26">
        <f>BE18*BE23</f>
        <v>187661.45093812267</v>
      </c>
      <c r="BF25" s="8" t="s">
        <v>58</v>
      </c>
      <c r="BG25" s="1"/>
      <c r="BH25" s="1"/>
      <c r="BK25" s="21"/>
      <c r="BO25" s="21"/>
      <c r="BR25"/>
    </row>
    <row r="26" spans="2:70" s="7" customFormat="1" x14ac:dyDescent="0.25">
      <c r="B26" s="5"/>
      <c r="D26" s="8"/>
      <c r="E26" s="1"/>
      <c r="F26"/>
      <c r="G26"/>
      <c r="H26" s="2"/>
      <c r="I26" s="6"/>
      <c r="J26" s="8"/>
      <c r="K26"/>
      <c r="L26"/>
      <c r="M26"/>
      <c r="N26" s="2"/>
      <c r="O26" s="6"/>
      <c r="P26" s="8"/>
      <c r="Q26"/>
      <c r="R26"/>
      <c r="S26"/>
      <c r="T26" s="2"/>
      <c r="U26" s="6"/>
      <c r="V26" s="8"/>
      <c r="W26"/>
      <c r="X26" s="2"/>
      <c r="Y26" s="6"/>
      <c r="Z26" s="8"/>
      <c r="AA26"/>
      <c r="AB26"/>
      <c r="AC26"/>
      <c r="AD26" s="2"/>
      <c r="AE26" s="6"/>
      <c r="AF26" s="8"/>
      <c r="AG26"/>
      <c r="AH26" s="1"/>
      <c r="AI26"/>
      <c r="AJ26" s="2"/>
      <c r="AK26" s="6"/>
      <c r="AL26" s="8"/>
      <c r="AM26"/>
      <c r="AN26" s="1"/>
      <c r="AO26"/>
      <c r="AP26" s="2"/>
      <c r="AQ26" s="6"/>
      <c r="AR26" s="8"/>
      <c r="AS26"/>
      <c r="AT26" s="1"/>
      <c r="AU26" s="1"/>
      <c r="AV26" s="2"/>
      <c r="AW26" s="6"/>
      <c r="AX26" s="8"/>
      <c r="AY26"/>
      <c r="AZ26" s="2"/>
      <c r="BA26" s="6"/>
      <c r="BB26" s="8"/>
      <c r="BC26" s="1"/>
      <c r="BD26" s="2"/>
      <c r="BE26" s="6"/>
      <c r="BF26" s="8"/>
      <c r="BG26" s="1"/>
      <c r="BH26" s="1"/>
      <c r="BR26"/>
    </row>
    <row r="27" spans="2:70" s="7" customFormat="1" ht="17.25" x14ac:dyDescent="0.25">
      <c r="B27" s="5"/>
      <c r="C27" s="7">
        <f>C25*C13</f>
        <v>856799.99999999988</v>
      </c>
      <c r="D27" s="8" t="s">
        <v>55</v>
      </c>
      <c r="E27" s="1"/>
      <c r="F27"/>
      <c r="G27"/>
      <c r="H27" s="2"/>
      <c r="I27" s="22">
        <f>I25*I13</f>
        <v>62118.286103937942</v>
      </c>
      <c r="J27" s="8" t="s">
        <v>55</v>
      </c>
      <c r="K27"/>
      <c r="L27"/>
      <c r="M27"/>
      <c r="N27" s="2"/>
      <c r="O27" s="22">
        <f>O25*O13</f>
        <v>14529.158937459284</v>
      </c>
      <c r="P27" s="8" t="s">
        <v>55</v>
      </c>
      <c r="Q27"/>
      <c r="R27"/>
      <c r="S27"/>
      <c r="T27" s="2"/>
      <c r="U27" s="22">
        <f>U25*U13</f>
        <v>734093.7983731986</v>
      </c>
      <c r="V27" s="8" t="s">
        <v>55</v>
      </c>
      <c r="W27"/>
      <c r="X27" s="2"/>
      <c r="Y27" s="22">
        <f>Y25*U13</f>
        <v>1346213.7603319334</v>
      </c>
      <c r="Z27" s="8" t="s">
        <v>55</v>
      </c>
      <c r="AA27"/>
      <c r="AB27"/>
      <c r="AC27"/>
      <c r="AD27" s="2"/>
      <c r="AE27" s="22">
        <f>AE25*AE13</f>
        <v>343525.88694514718</v>
      </c>
      <c r="AF27" s="8" t="s">
        <v>55</v>
      </c>
      <c r="AG27"/>
      <c r="AH27" s="1"/>
      <c r="AI27"/>
      <c r="AJ27" s="2"/>
      <c r="AK27" s="22">
        <f>AK25*AK13</f>
        <v>615767.50080070016</v>
      </c>
      <c r="AL27" s="8" t="s">
        <v>55</v>
      </c>
      <c r="AM27"/>
      <c r="AN27" s="1"/>
      <c r="AO27"/>
      <c r="AP27" s="2"/>
      <c r="AQ27" s="22">
        <f>AQ25*AQ13</f>
        <v>749884.37510922342</v>
      </c>
      <c r="AR27" s="8" t="s">
        <v>55</v>
      </c>
      <c r="AS27"/>
      <c r="AT27" s="1"/>
      <c r="AU27" s="1"/>
      <c r="AV27" s="2"/>
      <c r="AW27" s="22">
        <f>AW25*AW13</f>
        <v>926602.7235206305</v>
      </c>
      <c r="AX27" s="8" t="s">
        <v>55</v>
      </c>
      <c r="AY27"/>
      <c r="AZ27" s="2"/>
      <c r="BA27" s="22">
        <f>BA25*AW13</f>
        <v>560588.62960381748</v>
      </c>
      <c r="BB27" s="8" t="s">
        <v>55</v>
      </c>
      <c r="BC27" s="1"/>
      <c r="BD27" s="2"/>
      <c r="BE27" s="22">
        <f>BE25*AW13</f>
        <v>1876614.5093812267</v>
      </c>
      <c r="BF27" s="8" t="s">
        <v>55</v>
      </c>
      <c r="BG27" s="1"/>
      <c r="BH27" s="1"/>
      <c r="BK27" s="21"/>
      <c r="BO27" s="21"/>
      <c r="BR27"/>
    </row>
    <row r="28" spans="2:70" s="7" customFormat="1" ht="17.25" x14ac:dyDescent="0.25">
      <c r="B28" s="58" t="s">
        <v>22</v>
      </c>
      <c r="C28" s="62">
        <f>C27/10^6</f>
        <v>0.8567999999999999</v>
      </c>
      <c r="D28" s="59" t="s">
        <v>60</v>
      </c>
      <c r="E28" s="1"/>
      <c r="F28"/>
      <c r="G28"/>
      <c r="H28" s="10" t="s">
        <v>22</v>
      </c>
      <c r="I28" s="31">
        <f>I27/10^6</f>
        <v>6.2118286103937943E-2</v>
      </c>
      <c r="J28" s="59" t="s">
        <v>60</v>
      </c>
      <c r="K28"/>
      <c r="L28"/>
      <c r="M28"/>
      <c r="N28" s="10" t="s">
        <v>22</v>
      </c>
      <c r="O28" s="36">
        <f>O27/10^6</f>
        <v>1.4529158937459284E-2</v>
      </c>
      <c r="P28" s="59" t="s">
        <v>60</v>
      </c>
      <c r="Q28"/>
      <c r="R28"/>
      <c r="S28"/>
      <c r="T28" s="10" t="s">
        <v>22</v>
      </c>
      <c r="U28" s="23">
        <f>U27/10^6</f>
        <v>0.73409379837319855</v>
      </c>
      <c r="V28" s="59" t="s">
        <v>60</v>
      </c>
      <c r="W28"/>
      <c r="X28" s="10" t="s">
        <v>22</v>
      </c>
      <c r="Y28" s="23">
        <f>Y27/10^6</f>
        <v>1.3462137603319333</v>
      </c>
      <c r="Z28" s="59" t="s">
        <v>60</v>
      </c>
      <c r="AA28"/>
      <c r="AB28"/>
      <c r="AC28"/>
      <c r="AD28" s="10" t="s">
        <v>22</v>
      </c>
      <c r="AE28" s="41">
        <f>AE27/10^6</f>
        <v>0.34352588694514719</v>
      </c>
      <c r="AF28" s="59" t="s">
        <v>60</v>
      </c>
      <c r="AG28"/>
      <c r="AH28" s="1"/>
      <c r="AI28"/>
      <c r="AJ28" s="10" t="s">
        <v>22</v>
      </c>
      <c r="AK28" s="47">
        <f>AK27/10^6</f>
        <v>0.6157675008007002</v>
      </c>
      <c r="AL28" s="59" t="s">
        <v>60</v>
      </c>
      <c r="AM28"/>
      <c r="AN28" s="1"/>
      <c r="AO28"/>
      <c r="AP28" s="10" t="s">
        <v>22</v>
      </c>
      <c r="AQ28" s="25">
        <f>AQ27/10^6</f>
        <v>0.74988437510922346</v>
      </c>
      <c r="AR28" s="59" t="s">
        <v>60</v>
      </c>
      <c r="AS28"/>
      <c r="AT28" s="1"/>
      <c r="AU28" s="1"/>
      <c r="AV28" s="10" t="s">
        <v>22</v>
      </c>
      <c r="AW28" s="52">
        <f>AW27/10^6</f>
        <v>0.92660272352063056</v>
      </c>
      <c r="AX28" s="59" t="s">
        <v>60</v>
      </c>
      <c r="AY28"/>
      <c r="AZ28" s="10" t="s">
        <v>22</v>
      </c>
      <c r="BA28" s="52">
        <f>BA27/10^6</f>
        <v>0.5605886296038175</v>
      </c>
      <c r="BB28" s="59" t="s">
        <v>60</v>
      </c>
      <c r="BC28" s="1"/>
      <c r="BD28" s="10" t="s">
        <v>22</v>
      </c>
      <c r="BE28" s="52">
        <f>BE27/10^6</f>
        <v>1.8766145093812268</v>
      </c>
      <c r="BF28" s="59" t="s">
        <v>60</v>
      </c>
      <c r="BG28" s="1"/>
      <c r="BH28" s="1"/>
      <c r="BK28" s="21"/>
      <c r="BO28" s="21"/>
      <c r="BR28"/>
    </row>
    <row r="29" spans="2:70" x14ac:dyDescent="0.25">
      <c r="AZ29"/>
      <c r="BA29"/>
      <c r="BB29"/>
      <c r="BD29"/>
      <c r="BE29"/>
      <c r="BF29"/>
    </row>
    <row r="30" spans="2:70" s="7" customFormat="1" x14ac:dyDescent="0.25">
      <c r="B30" s="55" t="s">
        <v>28</v>
      </c>
      <c r="C30" s="56"/>
      <c r="D30" s="57"/>
      <c r="E30" s="1"/>
      <c r="F30"/>
      <c r="G30"/>
      <c r="H30" s="28" t="s">
        <v>28</v>
      </c>
      <c r="I30" s="29"/>
      <c r="J30" s="30"/>
      <c r="K30"/>
      <c r="L30"/>
      <c r="M30"/>
      <c r="N30" s="33" t="s">
        <v>28</v>
      </c>
      <c r="O30" s="34"/>
      <c r="P30" s="35"/>
      <c r="Q30"/>
      <c r="R30"/>
      <c r="S30"/>
      <c r="T30" s="18" t="s">
        <v>28</v>
      </c>
      <c r="U30" s="19"/>
      <c r="V30" s="20"/>
      <c r="W30"/>
      <c r="X30" s="18" t="s">
        <v>28</v>
      </c>
      <c r="Y30" s="19"/>
      <c r="Z30" s="20"/>
      <c r="AA30"/>
      <c r="AB30"/>
      <c r="AC30"/>
      <c r="AD30" s="38" t="s">
        <v>28</v>
      </c>
      <c r="AE30" s="39"/>
      <c r="AF30" s="40"/>
      <c r="AG30"/>
      <c r="AH30" s="1"/>
      <c r="AI30"/>
      <c r="AJ30" s="44" t="s">
        <v>28</v>
      </c>
      <c r="AK30" s="45"/>
      <c r="AL30" s="46"/>
      <c r="AM30"/>
      <c r="AN30" s="1"/>
      <c r="AO30"/>
      <c r="AP30" s="12" t="s">
        <v>28</v>
      </c>
      <c r="AQ30" s="13"/>
      <c r="AR30" s="14"/>
      <c r="AS30"/>
      <c r="AT30" s="1"/>
      <c r="AU30" s="1"/>
      <c r="AV30" s="49" t="s">
        <v>28</v>
      </c>
      <c r="AW30" s="50"/>
      <c r="AX30" s="51"/>
      <c r="AY30"/>
      <c r="AZ30" s="49" t="s">
        <v>28</v>
      </c>
      <c r="BA30" s="50"/>
      <c r="BB30" s="51"/>
      <c r="BC30" s="1"/>
      <c r="BD30" s="49" t="s">
        <v>28</v>
      </c>
      <c r="BE30" s="50"/>
      <c r="BF30" s="51"/>
      <c r="BG30" s="1"/>
      <c r="BH30" s="1"/>
      <c r="BR30"/>
    </row>
    <row r="31" spans="2:70" s="7" customFormat="1" x14ac:dyDescent="0.25">
      <c r="B31" s="5"/>
      <c r="C31" s="3">
        <f>((4*PI()*C8*E5)/(E6))*(C11^E6-C10^E6)</f>
        <v>4099.0842623244325</v>
      </c>
      <c r="D31" s="8"/>
      <c r="E31" s="1"/>
      <c r="F31"/>
      <c r="G31"/>
      <c r="H31" s="2"/>
      <c r="I31" s="3"/>
      <c r="J31" s="4"/>
      <c r="K31"/>
      <c r="L31"/>
      <c r="M31"/>
      <c r="N31" s="2"/>
      <c r="O31" s="3"/>
      <c r="P31" s="4"/>
      <c r="Q31"/>
      <c r="R31"/>
      <c r="S31"/>
      <c r="T31" s="2"/>
      <c r="U31" s="3"/>
      <c r="V31" s="4"/>
      <c r="W31"/>
      <c r="X31" s="2"/>
      <c r="Y31" s="3"/>
      <c r="Z31" s="4"/>
      <c r="AA31"/>
      <c r="AB31"/>
      <c r="AC31"/>
      <c r="AD31" s="2"/>
      <c r="AE31" s="3"/>
      <c r="AF31" s="4"/>
      <c r="AG31"/>
      <c r="AH31" s="1"/>
      <c r="AI31"/>
      <c r="AJ31" s="2"/>
      <c r="AK31" s="3"/>
      <c r="AL31" s="4"/>
      <c r="AM31"/>
      <c r="AN31" s="1"/>
      <c r="AO31"/>
      <c r="AP31" s="2"/>
      <c r="AQ31" s="3"/>
      <c r="AR31" s="4"/>
      <c r="AS31"/>
      <c r="AT31" s="1"/>
      <c r="AU31" s="1"/>
      <c r="AV31" s="2"/>
      <c r="AW31" s="3"/>
      <c r="AX31" s="4"/>
      <c r="AY31"/>
      <c r="AZ31" s="2"/>
      <c r="BA31" s="3"/>
      <c r="BB31" s="4"/>
      <c r="BC31" s="1"/>
      <c r="BD31" s="2"/>
      <c r="BE31" s="3"/>
      <c r="BF31" s="4"/>
      <c r="BG31" s="1"/>
      <c r="BH31" s="1"/>
      <c r="BK31" s="3"/>
      <c r="BO31" s="3"/>
      <c r="BR31"/>
    </row>
    <row r="32" spans="2:70" s="7" customFormat="1" ht="17.25" x14ac:dyDescent="0.25">
      <c r="B32" s="5" t="s">
        <v>12</v>
      </c>
      <c r="C32" s="61" t="s">
        <v>32</v>
      </c>
      <c r="D32" s="65" t="s">
        <v>57</v>
      </c>
      <c r="E32" s="1"/>
      <c r="F32"/>
      <c r="G32"/>
      <c r="H32" s="5" t="s">
        <v>12</v>
      </c>
      <c r="I32" s="26">
        <f>((4*PI()*I8*K5)/(2-K5))*(I11^K6-I10^K6)</f>
        <v>5412960.6601404352</v>
      </c>
      <c r="J32" s="65" t="s">
        <v>57</v>
      </c>
      <c r="K32"/>
      <c r="L32"/>
      <c r="M32"/>
      <c r="N32" s="5" t="s">
        <v>12</v>
      </c>
      <c r="O32" s="26">
        <f>((4*PI()*O8*Q5)/(2-Q5))*(O11^Q6-O10^Q6)</f>
        <v>7524931.728880926</v>
      </c>
      <c r="P32" s="65" t="s">
        <v>57</v>
      </c>
      <c r="Q32"/>
      <c r="R32"/>
      <c r="S32"/>
      <c r="T32" s="5" t="s">
        <v>12</v>
      </c>
      <c r="U32" s="26">
        <f>((4*PI()*U8*W5)/(2-W5))*(U11^W6-U10^W6)</f>
        <v>4214.0081567807738</v>
      </c>
      <c r="V32" s="65" t="s">
        <v>57</v>
      </c>
      <c r="W32"/>
      <c r="X32" s="5" t="s">
        <v>12</v>
      </c>
      <c r="Y32" s="26">
        <f>((4*PI()*Y8*AA5)/(2-AA5))*(U11^AA6-U10^AA6)</f>
        <v>135022.06837908973</v>
      </c>
      <c r="Z32" s="65" t="s">
        <v>57</v>
      </c>
      <c r="AA32"/>
      <c r="AB32"/>
      <c r="AC32"/>
      <c r="AD32" s="5" t="s">
        <v>12</v>
      </c>
      <c r="AE32" s="26">
        <f>((4*PI()*AE8*AG5)/(2-AG5))*(AE11^AG6-AE10^AG6)</f>
        <v>1167.574399605995</v>
      </c>
      <c r="AF32" s="65" t="s">
        <v>57</v>
      </c>
      <c r="AG32"/>
      <c r="AH32" s="1"/>
      <c r="AI32"/>
      <c r="AJ32" s="5" t="s">
        <v>12</v>
      </c>
      <c r="AK32" s="26">
        <f>((4*PI()*AK8*AM5)/(2-AM5))*(AK11^AM6-AK10^AM6)</f>
        <v>2220.8044142755311</v>
      </c>
      <c r="AL32" s="65" t="s">
        <v>57</v>
      </c>
      <c r="AM32"/>
      <c r="AN32" s="1"/>
      <c r="AO32"/>
      <c r="AP32" s="5" t="s">
        <v>12</v>
      </c>
      <c r="AQ32" s="26">
        <f>((4*PI()*AQ8*AS5)/(2-AS5))*(AQ11^AS6-AQ10^AS6)</f>
        <v>5392.2179231345781</v>
      </c>
      <c r="AR32" s="65" t="s">
        <v>57</v>
      </c>
      <c r="AS32"/>
      <c r="AT32" s="1"/>
      <c r="AU32" s="1"/>
      <c r="AV32" s="5" t="s">
        <v>12</v>
      </c>
      <c r="AW32" s="26">
        <f>((4*PI()*AW8*AY5)/(2-AY5))*(AW11^AY6-AW10^AY6)</f>
        <v>15979.920966572281</v>
      </c>
      <c r="AX32" s="65" t="s">
        <v>57</v>
      </c>
      <c r="AY32"/>
      <c r="AZ32" s="5" t="s">
        <v>12</v>
      </c>
      <c r="BA32" s="26">
        <f>((4*PI()*BA8*BC5)/(2-BC5))*(AW11^BC6-AW10^BC6)</f>
        <v>3802.6655569156014</v>
      </c>
      <c r="BB32" s="65" t="s">
        <v>57</v>
      </c>
      <c r="BC32" s="1"/>
      <c r="BD32" s="5" t="s">
        <v>12</v>
      </c>
      <c r="BE32" s="26">
        <f>((4*PI()*BE8*BG5)/(2-BG5))*(AW11^BG6-AW10^BG6)</f>
        <v>314751.82148072385</v>
      </c>
      <c r="BF32" s="65" t="s">
        <v>57</v>
      </c>
      <c r="BG32" s="1"/>
      <c r="BH32" s="1"/>
      <c r="BK32" s="21"/>
      <c r="BO32" s="21"/>
      <c r="BR32"/>
    </row>
    <row r="33" spans="2:70" s="7" customFormat="1" ht="17.25" x14ac:dyDescent="0.25">
      <c r="B33" s="5"/>
      <c r="C33" s="7">
        <f>(4.09*10^3)*10^-12</f>
        <v>4.0899999999999997E-9</v>
      </c>
      <c r="D33" s="8" t="s">
        <v>58</v>
      </c>
      <c r="E33" s="1"/>
      <c r="F33"/>
      <c r="G33"/>
      <c r="H33" s="5"/>
      <c r="I33" s="22">
        <f>I32*10^-12</f>
        <v>5.4129606601404352E-6</v>
      </c>
      <c r="J33" s="8" t="s">
        <v>58</v>
      </c>
      <c r="K33"/>
      <c r="L33"/>
      <c r="M33"/>
      <c r="N33" s="5"/>
      <c r="O33" s="22">
        <f>O32*10^-12</f>
        <v>7.5249317288809258E-6</v>
      </c>
      <c r="P33" s="8" t="s">
        <v>58</v>
      </c>
      <c r="Q33"/>
      <c r="R33"/>
      <c r="S33"/>
      <c r="T33" s="5"/>
      <c r="U33" s="22">
        <f>U32*10^-12</f>
        <v>4.214008156780774E-9</v>
      </c>
      <c r="V33" s="8" t="s">
        <v>58</v>
      </c>
      <c r="W33"/>
      <c r="X33" s="5"/>
      <c r="Y33" s="22">
        <f>Y32*10^-12</f>
        <v>1.3502206837908974E-7</v>
      </c>
      <c r="Z33" s="8" t="s">
        <v>58</v>
      </c>
      <c r="AA33"/>
      <c r="AB33"/>
      <c r="AC33"/>
      <c r="AD33" s="5"/>
      <c r="AE33" s="22">
        <f>AE32*10^-12</f>
        <v>1.1675743996059949E-9</v>
      </c>
      <c r="AF33" s="8" t="s">
        <v>58</v>
      </c>
      <c r="AG33"/>
      <c r="AH33" s="1"/>
      <c r="AI33"/>
      <c r="AJ33" s="5"/>
      <c r="AK33" s="22">
        <f>AK32*10^-12</f>
        <v>2.2208044142755312E-9</v>
      </c>
      <c r="AL33" s="8" t="s">
        <v>58</v>
      </c>
      <c r="AM33"/>
      <c r="AN33" s="1"/>
      <c r="AO33"/>
      <c r="AP33" s="5"/>
      <c r="AQ33" s="22">
        <f>AQ32*10^-12</f>
        <v>5.3922179231345778E-9</v>
      </c>
      <c r="AR33" s="8" t="s">
        <v>58</v>
      </c>
      <c r="AS33"/>
      <c r="AT33" s="1"/>
      <c r="AU33" s="1"/>
      <c r="AV33" s="5"/>
      <c r="AW33" s="22">
        <f>AW32*10^-12</f>
        <v>1.5979920966572281E-8</v>
      </c>
      <c r="AX33" s="8" t="s">
        <v>58</v>
      </c>
      <c r="AY33"/>
      <c r="AZ33" s="5"/>
      <c r="BA33" s="22">
        <f>BA32*10^-12</f>
        <v>3.8026655569156016E-9</v>
      </c>
      <c r="BB33" s="8" t="s">
        <v>58</v>
      </c>
      <c r="BC33" s="1"/>
      <c r="BD33" s="5"/>
      <c r="BE33" s="22">
        <f>BE32*10^-12</f>
        <v>3.1475182148072383E-7</v>
      </c>
      <c r="BF33" s="8" t="s">
        <v>58</v>
      </c>
      <c r="BG33" s="1"/>
      <c r="BH33" s="1"/>
      <c r="BK33" s="21"/>
      <c r="BO33" s="21"/>
      <c r="BR33"/>
    </row>
    <row r="34" spans="2:70" s="7" customFormat="1" x14ac:dyDescent="0.25">
      <c r="B34" s="5"/>
      <c r="C34" s="3">
        <f>((4*PI()*C8*E5)/(3*E7))*(C11^E7-C10^E7)</f>
        <v>2629.7390232116522</v>
      </c>
      <c r="D34" s="8"/>
      <c r="E34" s="1"/>
      <c r="F34"/>
      <c r="G34"/>
      <c r="H34" s="2"/>
      <c r="J34" s="8"/>
      <c r="K34"/>
      <c r="L34"/>
      <c r="M34"/>
      <c r="N34" s="2"/>
      <c r="P34" s="8"/>
      <c r="Q34"/>
      <c r="R34"/>
      <c r="S34"/>
      <c r="T34" s="2"/>
      <c r="V34" s="8"/>
      <c r="W34"/>
      <c r="X34" s="2"/>
      <c r="Z34" s="8"/>
      <c r="AA34"/>
      <c r="AB34"/>
      <c r="AC34"/>
      <c r="AD34" s="2"/>
      <c r="AF34" s="8"/>
      <c r="AG34"/>
      <c r="AH34" s="1"/>
      <c r="AI34"/>
      <c r="AJ34" s="2"/>
      <c r="AL34" s="8"/>
      <c r="AM34"/>
      <c r="AN34" s="1"/>
      <c r="AO34"/>
      <c r="AP34" s="2"/>
      <c r="AR34" s="8"/>
      <c r="AS34"/>
      <c r="AT34" s="1"/>
      <c r="AU34" s="1"/>
      <c r="AV34" s="2"/>
      <c r="AX34" s="8"/>
      <c r="AY34"/>
      <c r="AZ34" s="2"/>
      <c r="BB34" s="8"/>
      <c r="BC34" s="1"/>
      <c r="BD34" s="2"/>
      <c r="BF34" s="8"/>
      <c r="BG34" s="1"/>
      <c r="BH34" s="1"/>
      <c r="BR34"/>
    </row>
    <row r="35" spans="2:70" s="7" customFormat="1" ht="17.25" x14ac:dyDescent="0.25">
      <c r="B35" s="5" t="s">
        <v>16</v>
      </c>
      <c r="C35" s="61" t="s">
        <v>29</v>
      </c>
      <c r="D35" s="65" t="s">
        <v>59</v>
      </c>
      <c r="E35" s="1"/>
      <c r="F35"/>
      <c r="G35"/>
      <c r="H35" s="5" t="s">
        <v>16</v>
      </c>
      <c r="I35" s="26">
        <f>((4*PI()*I8*K5)/(3*K7))*(I11^K7-I10^K7)</f>
        <v>45485942.883198619</v>
      </c>
      <c r="J35" s="65" t="s">
        <v>59</v>
      </c>
      <c r="K35"/>
      <c r="L35"/>
      <c r="M35"/>
      <c r="N35" s="5" t="s">
        <v>16</v>
      </c>
      <c r="O35" s="26">
        <f>((4*PI()*O8*Q5)/(3*Q7))*(O11^Q7-O10^Q7)</f>
        <v>473362296.31780982</v>
      </c>
      <c r="P35" s="65" t="s">
        <v>59</v>
      </c>
      <c r="Q35"/>
      <c r="R35"/>
      <c r="S35"/>
      <c r="T35" s="5" t="s">
        <v>16</v>
      </c>
      <c r="U35" s="26">
        <f>((4*PI()*U8*W5)/(3*W7))*(U11^W7-U10^W7)</f>
        <v>692.52818207978123</v>
      </c>
      <c r="V35" s="65" t="s">
        <v>59</v>
      </c>
      <c r="W35"/>
      <c r="X35" s="5" t="s">
        <v>16</v>
      </c>
      <c r="Y35" s="26">
        <f>((4*PI()*Y8*AA5)/(3*AA7))*(U11^AA7-U10^AA7)</f>
        <v>14342.9318272495</v>
      </c>
      <c r="Z35" s="65" t="s">
        <v>59</v>
      </c>
      <c r="AA35"/>
      <c r="AB35"/>
      <c r="AC35"/>
      <c r="AD35" s="5" t="s">
        <v>16</v>
      </c>
      <c r="AE35" s="26">
        <f>((4*PI()*AE8*AG5)/(3*AG7))*(AE11^AG7-AE10^AG7)</f>
        <v>414.74380972870949</v>
      </c>
      <c r="AF35" s="65" t="s">
        <v>59</v>
      </c>
      <c r="AG35"/>
      <c r="AH35" s="1"/>
      <c r="AI35"/>
      <c r="AJ35" s="5" t="s">
        <v>16</v>
      </c>
      <c r="AK35" s="26">
        <f>((4*PI()*AK8*AM5)/(3*AM7))*(AK11^AM7-AK10^AM7)</f>
        <v>541.43606793653362</v>
      </c>
      <c r="AL35" s="65" t="s">
        <v>59</v>
      </c>
      <c r="AM35"/>
      <c r="AN35" s="1"/>
      <c r="AO35"/>
      <c r="AP35" s="5" t="s">
        <v>16</v>
      </c>
      <c r="AQ35" s="26">
        <f>((4*PI()*AQ8*AS5)/(3*AS7))*(AQ11^AS7-AQ10^AS7)</f>
        <v>1054.5129198941333</v>
      </c>
      <c r="AR35" s="65" t="s">
        <v>59</v>
      </c>
      <c r="AS35"/>
      <c r="AT35" s="1"/>
      <c r="AU35" s="1"/>
      <c r="AV35" s="5" t="s">
        <v>16</v>
      </c>
      <c r="AW35" s="26">
        <f>((4*PI()*AW8*AY5)/(3*AY7))*(AW11^AY7-AW10^AY7)</f>
        <v>2712.8325054343736</v>
      </c>
      <c r="AX35" s="65" t="s">
        <v>59</v>
      </c>
      <c r="AY35"/>
      <c r="AZ35" s="5" t="s">
        <v>16</v>
      </c>
      <c r="BA35" s="26">
        <f>((4*PI()*BA8*BC5)/(3*BC7))*(AW11^BC7-AW10^BC7)</f>
        <v>854.18458420307911</v>
      </c>
      <c r="BB35" s="65" t="s">
        <v>59</v>
      </c>
      <c r="BC35" s="1"/>
      <c r="BD35" s="5" t="s">
        <v>16</v>
      </c>
      <c r="BE35" s="26">
        <f>((4*PI()*BE8*BG5)/(3*BG7))*(AW11^BG7-AW10^BG7)</f>
        <v>26539.239341333956</v>
      </c>
      <c r="BF35" s="65" t="s">
        <v>59</v>
      </c>
      <c r="BG35" s="1"/>
      <c r="BH35" s="1"/>
      <c r="BK35" s="21"/>
      <c r="BO35" s="21"/>
      <c r="BR35"/>
    </row>
    <row r="36" spans="2:70" s="7" customFormat="1" ht="17.25" x14ac:dyDescent="0.25">
      <c r="B36" s="5"/>
      <c r="C36" s="7">
        <f>(2.63*10^3)*10^-18</f>
        <v>2.6300000000000001E-15</v>
      </c>
      <c r="D36" s="8" t="s">
        <v>54</v>
      </c>
      <c r="E36" s="1"/>
      <c r="F36"/>
      <c r="G36"/>
      <c r="H36" s="5"/>
      <c r="I36" s="21">
        <f>I35*10^-18</f>
        <v>4.5485942883198621E-11</v>
      </c>
      <c r="J36" s="8" t="s">
        <v>54</v>
      </c>
      <c r="K36"/>
      <c r="L36"/>
      <c r="M36"/>
      <c r="N36" s="5"/>
      <c r="O36" s="21">
        <f>O35*10^-18</f>
        <v>4.7336229631780986E-10</v>
      </c>
      <c r="P36" s="8" t="s">
        <v>54</v>
      </c>
      <c r="Q36"/>
      <c r="R36"/>
      <c r="S36"/>
      <c r="T36" s="5"/>
      <c r="U36" s="21">
        <f>U35*10^-18</f>
        <v>6.9252818207978126E-16</v>
      </c>
      <c r="V36" s="8" t="s">
        <v>54</v>
      </c>
      <c r="W36"/>
      <c r="X36" s="5"/>
      <c r="Y36" s="21">
        <f>Y35*10^-18</f>
        <v>1.43429318272495E-14</v>
      </c>
      <c r="Z36" s="8" t="s">
        <v>54</v>
      </c>
      <c r="AA36"/>
      <c r="AB36"/>
      <c r="AC36"/>
      <c r="AD36" s="5"/>
      <c r="AE36" s="21">
        <f>AE35*10^-18</f>
        <v>4.1474380972870952E-16</v>
      </c>
      <c r="AF36" s="8" t="s">
        <v>54</v>
      </c>
      <c r="AG36"/>
      <c r="AH36" s="1"/>
      <c r="AI36"/>
      <c r="AJ36" s="5"/>
      <c r="AK36" s="21">
        <f>AK35*10^-18</f>
        <v>5.4143606793653363E-16</v>
      </c>
      <c r="AL36" s="8" t="s">
        <v>54</v>
      </c>
      <c r="AM36"/>
      <c r="AN36" s="1"/>
      <c r="AO36"/>
      <c r="AP36" s="5"/>
      <c r="AQ36" s="21">
        <f>AQ35*10^-18</f>
        <v>1.0545129198941334E-15</v>
      </c>
      <c r="AR36" s="8" t="s">
        <v>54</v>
      </c>
      <c r="AS36"/>
      <c r="AT36" s="1"/>
      <c r="AU36" s="1"/>
      <c r="AV36" s="5"/>
      <c r="AW36" s="21">
        <f>AW35*10^-18</f>
        <v>2.7128325054343739E-15</v>
      </c>
      <c r="AX36" s="8" t="s">
        <v>54</v>
      </c>
      <c r="AY36"/>
      <c r="AZ36" s="5"/>
      <c r="BA36" s="21">
        <f>BA35*10^-18</f>
        <v>8.5418458420307918E-16</v>
      </c>
      <c r="BB36" s="8" t="s">
        <v>54</v>
      </c>
      <c r="BC36" s="1"/>
      <c r="BD36" s="5"/>
      <c r="BE36" s="21">
        <f>BE35*10^-18</f>
        <v>2.6539239341333958E-14</v>
      </c>
      <c r="BF36" s="8" t="s">
        <v>54</v>
      </c>
      <c r="BG36" s="1"/>
      <c r="BH36" s="1"/>
      <c r="BK36" s="21"/>
      <c r="BO36" s="21"/>
      <c r="BR36"/>
    </row>
    <row r="37" spans="2:70" s="7" customFormat="1" x14ac:dyDescent="0.25">
      <c r="B37" s="5"/>
      <c r="C37" s="7">
        <f>0.0059/(2.63*10^-15)</f>
        <v>2243346007604.5625</v>
      </c>
      <c r="D37" s="8"/>
      <c r="E37" s="1"/>
      <c r="F37"/>
      <c r="G37"/>
      <c r="H37" s="2"/>
      <c r="I37" s="3"/>
      <c r="J37" s="8"/>
      <c r="K37"/>
      <c r="L37"/>
      <c r="M37"/>
      <c r="N37" s="2"/>
      <c r="O37" s="3"/>
      <c r="P37" s="8"/>
      <c r="Q37"/>
      <c r="R37"/>
      <c r="S37"/>
      <c r="T37" s="2"/>
      <c r="U37" s="3"/>
      <c r="V37" s="8"/>
      <c r="W37"/>
      <c r="X37" s="2"/>
      <c r="Y37" s="3"/>
      <c r="Z37" s="8"/>
      <c r="AA37"/>
      <c r="AB37"/>
      <c r="AC37"/>
      <c r="AD37" s="2"/>
      <c r="AE37" s="3"/>
      <c r="AF37" s="8"/>
      <c r="AG37"/>
      <c r="AH37" s="1"/>
      <c r="AI37"/>
      <c r="AJ37" s="2"/>
      <c r="AK37" s="3"/>
      <c r="AL37" s="8"/>
      <c r="AM37"/>
      <c r="AN37" s="1"/>
      <c r="AO37"/>
      <c r="AP37" s="2"/>
      <c r="AQ37" s="3"/>
      <c r="AR37" s="8"/>
      <c r="AS37"/>
      <c r="AT37" s="1"/>
      <c r="AU37" s="1"/>
      <c r="AV37" s="2"/>
      <c r="AW37" s="3"/>
      <c r="AX37" s="8"/>
      <c r="AY37"/>
      <c r="AZ37" s="2"/>
      <c r="BA37" s="3"/>
      <c r="BB37" s="8"/>
      <c r="BC37" s="1"/>
      <c r="BD37" s="2"/>
      <c r="BE37" s="3"/>
      <c r="BF37" s="8"/>
      <c r="BG37" s="1"/>
      <c r="BH37" s="1"/>
      <c r="BK37" s="3"/>
      <c r="BO37" s="3"/>
      <c r="BR37"/>
    </row>
    <row r="38" spans="2:70" s="7" customFormat="1" x14ac:dyDescent="0.25">
      <c r="B38" s="5" t="s">
        <v>17</v>
      </c>
      <c r="C38" s="61" t="s">
        <v>30</v>
      </c>
      <c r="D38" s="8"/>
      <c r="E38" s="1"/>
      <c r="F38"/>
      <c r="G38"/>
      <c r="H38" s="5" t="s">
        <v>17</v>
      </c>
      <c r="I38" s="26">
        <f>I12/I36</f>
        <v>153893698.93848297</v>
      </c>
      <c r="J38" s="8"/>
      <c r="K38"/>
      <c r="L38"/>
      <c r="M38"/>
      <c r="N38" s="5" t="s">
        <v>17</v>
      </c>
      <c r="O38" s="26">
        <f>O12/O36</f>
        <v>14787827.536015421</v>
      </c>
      <c r="P38" s="8"/>
      <c r="Q38"/>
      <c r="R38"/>
      <c r="S38"/>
      <c r="T38" s="5" t="s">
        <v>17</v>
      </c>
      <c r="U38" s="26">
        <f>U12/U36</f>
        <v>10107891896872.408</v>
      </c>
      <c r="V38" s="8"/>
      <c r="W38"/>
      <c r="X38" s="5" t="s">
        <v>17</v>
      </c>
      <c r="Y38" s="26">
        <f>U12/Y36</f>
        <v>488045267474.60449</v>
      </c>
      <c r="Z38" s="8"/>
      <c r="AA38"/>
      <c r="AB38"/>
      <c r="AC38"/>
      <c r="AD38" s="5" t="s">
        <v>17</v>
      </c>
      <c r="AE38" s="26">
        <f>AE12/AE36</f>
        <v>16877889038485.736</v>
      </c>
      <c r="AF38" s="8"/>
      <c r="AG38"/>
      <c r="AH38" s="1"/>
      <c r="AI38"/>
      <c r="AJ38" s="5" t="s">
        <v>17</v>
      </c>
      <c r="AK38" s="26">
        <f>AK12/AK36</f>
        <v>12928580888003.439</v>
      </c>
      <c r="AL38" s="8"/>
      <c r="AM38"/>
      <c r="AN38" s="1"/>
      <c r="AO38"/>
      <c r="AP38" s="5" t="s">
        <v>17</v>
      </c>
      <c r="AQ38" s="26">
        <f>AQ12/AQ36</f>
        <v>6638135833084.6787</v>
      </c>
      <c r="AR38" s="8"/>
      <c r="AS38"/>
      <c r="AT38" s="1"/>
      <c r="AU38" s="1"/>
      <c r="AV38" s="5" t="s">
        <v>17</v>
      </c>
      <c r="AW38" s="26">
        <f>AW12/AW36</f>
        <v>2580328857744.6372</v>
      </c>
      <c r="AX38" s="8"/>
      <c r="AY38"/>
      <c r="AZ38" s="5" t="s">
        <v>17</v>
      </c>
      <c r="BA38" s="26">
        <f>AW12/BA36</f>
        <v>8194950048800.9004</v>
      </c>
      <c r="BB38" s="8"/>
      <c r="BC38" s="1"/>
      <c r="BD38" s="5" t="s">
        <v>17</v>
      </c>
      <c r="BE38" s="26">
        <f>AW12/BE36</f>
        <v>263760385517.06866</v>
      </c>
      <c r="BF38" s="8"/>
      <c r="BG38" s="1"/>
      <c r="BH38" s="1"/>
      <c r="BK38" s="21"/>
      <c r="BO38" s="21"/>
      <c r="BR38"/>
    </row>
    <row r="39" spans="2:70" s="7" customFormat="1" x14ac:dyDescent="0.25">
      <c r="B39" s="5"/>
      <c r="D39" s="8"/>
      <c r="E39" s="1"/>
      <c r="F39"/>
      <c r="G39"/>
      <c r="H39" s="2"/>
      <c r="I39" s="6"/>
      <c r="J39" s="8"/>
      <c r="K39"/>
      <c r="L39"/>
      <c r="M39"/>
      <c r="N39" s="2"/>
      <c r="O39" s="6"/>
      <c r="P39" s="8"/>
      <c r="Q39"/>
      <c r="R39"/>
      <c r="S39"/>
      <c r="T39" s="2"/>
      <c r="U39" s="6"/>
      <c r="V39" s="8"/>
      <c r="W39"/>
      <c r="X39" s="2"/>
      <c r="Y39" s="6"/>
      <c r="Z39" s="8"/>
      <c r="AA39"/>
      <c r="AB39"/>
      <c r="AC39"/>
      <c r="AD39" s="2"/>
      <c r="AE39" s="6"/>
      <c r="AF39" s="8"/>
      <c r="AG39"/>
      <c r="AH39" s="1"/>
      <c r="AI39"/>
      <c r="AJ39" s="2"/>
      <c r="AK39" s="6"/>
      <c r="AL39" s="8"/>
      <c r="AM39"/>
      <c r="AN39" s="1"/>
      <c r="AO39"/>
      <c r="AP39" s="2"/>
      <c r="AQ39" s="6"/>
      <c r="AR39" s="8"/>
      <c r="AS39"/>
      <c r="AT39" s="1"/>
      <c r="AU39" s="1"/>
      <c r="AV39" s="2"/>
      <c r="AW39" s="6"/>
      <c r="AX39" s="8"/>
      <c r="AY39"/>
      <c r="AZ39" s="2"/>
      <c r="BA39" s="6"/>
      <c r="BB39" s="8"/>
      <c r="BC39" s="1"/>
      <c r="BD39" s="2"/>
      <c r="BE39" s="6"/>
      <c r="BF39" s="8"/>
      <c r="BG39" s="1"/>
      <c r="BH39" s="1"/>
      <c r="BR39"/>
    </row>
    <row r="40" spans="2:70" s="7" customFormat="1" ht="17.25" x14ac:dyDescent="0.25">
      <c r="B40" s="5" t="s">
        <v>23</v>
      </c>
      <c r="C40" s="61">
        <f>(C33)*(2.24*10^12)</f>
        <v>9161.5999999999985</v>
      </c>
      <c r="D40" s="8" t="s">
        <v>58</v>
      </c>
      <c r="E40" s="1"/>
      <c r="F40"/>
      <c r="G40"/>
      <c r="H40" s="2" t="s">
        <v>23</v>
      </c>
      <c r="I40" s="26">
        <f>I33*I38</f>
        <v>833.02053819750415</v>
      </c>
      <c r="J40" s="8" t="s">
        <v>58</v>
      </c>
      <c r="K40"/>
      <c r="L40"/>
      <c r="M40"/>
      <c r="N40" s="2" t="s">
        <v>23</v>
      </c>
      <c r="O40" s="26">
        <f>O33*O38</f>
        <v>111.27739262698148</v>
      </c>
      <c r="P40" s="8" t="s">
        <v>58</v>
      </c>
      <c r="Q40"/>
      <c r="R40"/>
      <c r="S40"/>
      <c r="T40" s="2" t="s">
        <v>23</v>
      </c>
      <c r="U40" s="26">
        <f>U33*U38</f>
        <v>42594.738901278615</v>
      </c>
      <c r="V40" s="8" t="s">
        <v>58</v>
      </c>
      <c r="W40"/>
      <c r="X40" s="2" t="s">
        <v>23</v>
      </c>
      <c r="Y40" s="26">
        <f>Y33*Y38</f>
        <v>65896.881477047194</v>
      </c>
      <c r="Z40" s="8" t="s">
        <v>58</v>
      </c>
      <c r="AA40"/>
      <c r="AB40"/>
      <c r="AC40"/>
      <c r="AD40" s="2" t="s">
        <v>23</v>
      </c>
      <c r="AE40" s="26">
        <f>AE33*AE38</f>
        <v>19706.191160726587</v>
      </c>
      <c r="AF40" s="8" t="s">
        <v>58</v>
      </c>
      <c r="AG40"/>
      <c r="AH40" s="1"/>
      <c r="AI40"/>
      <c r="AJ40" s="2" t="s">
        <v>23</v>
      </c>
      <c r="AK40" s="26">
        <f>AK33*AK38</f>
        <v>28711.849506396306</v>
      </c>
      <c r="AL40" s="8" t="s">
        <v>58</v>
      </c>
      <c r="AM40"/>
      <c r="AN40" s="1"/>
      <c r="AO40"/>
      <c r="AP40" s="2" t="s">
        <v>23</v>
      </c>
      <c r="AQ40" s="26">
        <f>AQ33*AQ38</f>
        <v>35794.275015361083</v>
      </c>
      <c r="AR40" s="8" t="s">
        <v>58</v>
      </c>
      <c r="AS40"/>
      <c r="AT40" s="1"/>
      <c r="AU40" s="1"/>
      <c r="AV40" s="2" t="s">
        <v>23</v>
      </c>
      <c r="AW40" s="26">
        <f>AW33*AW38</f>
        <v>41233.451214525034</v>
      </c>
      <c r="AX40" s="8" t="s">
        <v>58</v>
      </c>
      <c r="AY40"/>
      <c r="AZ40" s="2" t="s">
        <v>23</v>
      </c>
      <c r="BA40" s="26">
        <f>BA33*BA38</f>
        <v>31162.654291219013</v>
      </c>
      <c r="BB40" s="8" t="s">
        <v>58</v>
      </c>
      <c r="BC40" s="1"/>
      <c r="BD40" s="2" t="s">
        <v>23</v>
      </c>
      <c r="BE40" s="26">
        <f>BE33*BE38</f>
        <v>83019.061775955299</v>
      </c>
      <c r="BF40" s="8" t="s">
        <v>58</v>
      </c>
      <c r="BG40" s="1"/>
      <c r="BH40" s="1"/>
      <c r="BK40" s="21"/>
      <c r="BO40" s="21"/>
      <c r="BR40"/>
    </row>
    <row r="41" spans="2:70" s="7" customFormat="1" x14ac:dyDescent="0.25">
      <c r="B41" s="5"/>
      <c r="D41" s="8"/>
      <c r="E41" s="1"/>
      <c r="F41"/>
      <c r="G41"/>
      <c r="H41" s="2"/>
      <c r="I41" s="6"/>
      <c r="J41" s="8"/>
      <c r="K41"/>
      <c r="L41"/>
      <c r="M41"/>
      <c r="N41" s="2"/>
      <c r="O41" s="6"/>
      <c r="P41" s="8"/>
      <c r="Q41"/>
      <c r="R41"/>
      <c r="S41"/>
      <c r="T41" s="2"/>
      <c r="U41" s="6"/>
      <c r="V41" s="8"/>
      <c r="W41"/>
      <c r="X41" s="2"/>
      <c r="Y41" s="6"/>
      <c r="Z41" s="8"/>
      <c r="AA41"/>
      <c r="AB41"/>
      <c r="AC41"/>
      <c r="AD41" s="2"/>
      <c r="AE41" s="6"/>
      <c r="AF41" s="8"/>
      <c r="AG41"/>
      <c r="AH41" s="1"/>
      <c r="AI41"/>
      <c r="AJ41" s="2"/>
      <c r="AK41" s="6"/>
      <c r="AL41" s="8"/>
      <c r="AM41"/>
      <c r="AN41" s="1"/>
      <c r="AO41"/>
      <c r="AP41" s="2"/>
      <c r="AQ41" s="6"/>
      <c r="AR41" s="8"/>
      <c r="AS41"/>
      <c r="AT41" s="1"/>
      <c r="AU41" s="1"/>
      <c r="AV41" s="2"/>
      <c r="AW41" s="6"/>
      <c r="AX41" s="8"/>
      <c r="AY41"/>
      <c r="AZ41" s="2"/>
      <c r="BA41" s="6"/>
      <c r="BB41" s="8"/>
      <c r="BC41" s="1"/>
      <c r="BD41" s="2"/>
      <c r="BE41" s="6"/>
      <c r="BF41" s="8"/>
      <c r="BG41" s="1"/>
      <c r="BH41" s="1"/>
      <c r="BR41"/>
    </row>
    <row r="42" spans="2:70" s="7" customFormat="1" ht="17.25" x14ac:dyDescent="0.25">
      <c r="B42" s="5"/>
      <c r="C42" s="7">
        <f>C40*C13</f>
        <v>91615.999999999985</v>
      </c>
      <c r="D42" s="8" t="s">
        <v>55</v>
      </c>
      <c r="E42" s="1"/>
      <c r="F42"/>
      <c r="G42"/>
      <c r="H42" s="2"/>
      <c r="I42" s="22">
        <f>I40*I13</f>
        <v>8330.2053819750417</v>
      </c>
      <c r="J42" s="8" t="s">
        <v>55</v>
      </c>
      <c r="K42"/>
      <c r="L42"/>
      <c r="M42"/>
      <c r="N42" s="2"/>
      <c r="O42" s="22">
        <f>O40*O13</f>
        <v>1112.7739262698149</v>
      </c>
      <c r="P42" s="8" t="s">
        <v>55</v>
      </c>
      <c r="Q42"/>
      <c r="R42"/>
      <c r="S42"/>
      <c r="T42" s="2"/>
      <c r="U42" s="22">
        <f>U40*U13</f>
        <v>425947.38901278615</v>
      </c>
      <c r="V42" s="8" t="s">
        <v>55</v>
      </c>
      <c r="W42"/>
      <c r="X42" s="2"/>
      <c r="Y42" s="22">
        <f>Y40*U13</f>
        <v>658968.814770472</v>
      </c>
      <c r="Z42" s="8" t="s">
        <v>55</v>
      </c>
      <c r="AA42"/>
      <c r="AB42"/>
      <c r="AC42"/>
      <c r="AD42" s="2"/>
      <c r="AE42" s="22">
        <f>AE40*AE13</f>
        <v>197061.91160726588</v>
      </c>
      <c r="AF42" s="8" t="s">
        <v>55</v>
      </c>
      <c r="AG42"/>
      <c r="AH42" s="1"/>
      <c r="AI42"/>
      <c r="AJ42" s="2"/>
      <c r="AK42" s="22">
        <f>AK40*AK13</f>
        <v>287118.49506396306</v>
      </c>
      <c r="AL42" s="8" t="s">
        <v>55</v>
      </c>
      <c r="AM42"/>
      <c r="AN42" s="1"/>
      <c r="AO42"/>
      <c r="AP42" s="2"/>
      <c r="AQ42" s="22">
        <f>AQ40*AQ13</f>
        <v>357942.75015361083</v>
      </c>
      <c r="AR42" s="8" t="s">
        <v>55</v>
      </c>
      <c r="AS42"/>
      <c r="AT42" s="1"/>
      <c r="AU42" s="1"/>
      <c r="AV42" s="2"/>
      <c r="AW42" s="22">
        <f>AW40*AW13</f>
        <v>412334.51214525034</v>
      </c>
      <c r="AX42" s="8" t="s">
        <v>55</v>
      </c>
      <c r="AY42"/>
      <c r="AZ42" s="2"/>
      <c r="BA42" s="22">
        <f>BA40*AW13</f>
        <v>311626.54291219014</v>
      </c>
      <c r="BB42" s="8" t="s">
        <v>55</v>
      </c>
      <c r="BC42" s="1"/>
      <c r="BD42" s="2"/>
      <c r="BE42" s="22">
        <f>BE40*AW13</f>
        <v>830190.61775955302</v>
      </c>
      <c r="BF42" s="8" t="s">
        <v>55</v>
      </c>
      <c r="BG42" s="1"/>
      <c r="BH42" s="1"/>
      <c r="BK42" s="21"/>
      <c r="BO42" s="21"/>
      <c r="BR42"/>
    </row>
    <row r="43" spans="2:70" s="7" customFormat="1" ht="17.25" x14ac:dyDescent="0.25">
      <c r="B43" s="58" t="s">
        <v>22</v>
      </c>
      <c r="C43" s="62">
        <f>C42/10^6</f>
        <v>9.1615999999999989E-2</v>
      </c>
      <c r="D43" s="59" t="s">
        <v>60</v>
      </c>
      <c r="E43" s="1"/>
      <c r="F43"/>
      <c r="G43"/>
      <c r="H43" s="10" t="s">
        <v>22</v>
      </c>
      <c r="I43" s="31">
        <f>I42/10^6</f>
        <v>8.3302053819750421E-3</v>
      </c>
      <c r="J43" s="59" t="s">
        <v>60</v>
      </c>
      <c r="K43"/>
      <c r="L43"/>
      <c r="M43"/>
      <c r="N43" s="10" t="s">
        <v>22</v>
      </c>
      <c r="O43" s="36">
        <f>O42/10^6</f>
        <v>1.1127739262698148E-3</v>
      </c>
      <c r="P43" s="59" t="s">
        <v>60</v>
      </c>
      <c r="Q43"/>
      <c r="R43"/>
      <c r="S43"/>
      <c r="T43" s="10" t="s">
        <v>22</v>
      </c>
      <c r="U43" s="23">
        <f>U42/10^6</f>
        <v>0.42594738901278617</v>
      </c>
      <c r="V43" s="59" t="s">
        <v>60</v>
      </c>
      <c r="W43"/>
      <c r="X43" s="10" t="s">
        <v>22</v>
      </c>
      <c r="Y43" s="23">
        <f>Y42/10^6</f>
        <v>0.65896881477047198</v>
      </c>
      <c r="Z43" s="59" t="s">
        <v>60</v>
      </c>
      <c r="AA43"/>
      <c r="AB43"/>
      <c r="AC43"/>
      <c r="AD43" s="10" t="s">
        <v>22</v>
      </c>
      <c r="AE43" s="41">
        <f>AE42/10^6</f>
        <v>0.19706191160726588</v>
      </c>
      <c r="AF43" s="59" t="s">
        <v>60</v>
      </c>
      <c r="AG43"/>
      <c r="AH43" s="1"/>
      <c r="AI43"/>
      <c r="AJ43" s="10" t="s">
        <v>22</v>
      </c>
      <c r="AK43" s="47">
        <f>AK42/10^6</f>
        <v>0.28711849506396303</v>
      </c>
      <c r="AL43" s="59" t="s">
        <v>60</v>
      </c>
      <c r="AM43"/>
      <c r="AN43" s="1"/>
      <c r="AO43"/>
      <c r="AP43" s="10" t="s">
        <v>22</v>
      </c>
      <c r="AQ43" s="25">
        <f>AQ42/10^6</f>
        <v>0.35794275015361082</v>
      </c>
      <c r="AR43" s="59" t="s">
        <v>60</v>
      </c>
      <c r="AS43"/>
      <c r="AT43" s="1"/>
      <c r="AU43" s="1"/>
      <c r="AV43" s="10" t="s">
        <v>22</v>
      </c>
      <c r="AW43" s="52">
        <f>AW42/10^6</f>
        <v>0.41233451214525035</v>
      </c>
      <c r="AX43" s="59" t="s">
        <v>60</v>
      </c>
      <c r="AY43"/>
      <c r="AZ43" s="10" t="s">
        <v>22</v>
      </c>
      <c r="BA43" s="52">
        <f>BA42/10^6</f>
        <v>0.31162654291219016</v>
      </c>
      <c r="BB43" s="59" t="s">
        <v>60</v>
      </c>
      <c r="BC43" s="1"/>
      <c r="BD43" s="10" t="s">
        <v>22</v>
      </c>
      <c r="BE43" s="52">
        <f>BE42/10^6</f>
        <v>0.83019061775955305</v>
      </c>
      <c r="BF43" s="59" t="s">
        <v>60</v>
      </c>
      <c r="BG43" s="1"/>
      <c r="BH43" s="1"/>
      <c r="BK43" s="21"/>
      <c r="BO43" s="21"/>
      <c r="BR43"/>
    </row>
    <row r="44" spans="2:70" x14ac:dyDescent="0.25">
      <c r="AZ44"/>
      <c r="BA44"/>
      <c r="BB44"/>
      <c r="BD44"/>
      <c r="BE44"/>
      <c r="BF44"/>
    </row>
    <row r="45" spans="2:70" s="7" customFormat="1" ht="17.25" x14ac:dyDescent="0.25">
      <c r="B45" s="63" t="s">
        <v>31</v>
      </c>
      <c r="C45" s="63" t="s">
        <v>61</v>
      </c>
      <c r="D45" s="60" t="s">
        <v>60</v>
      </c>
      <c r="E45" s="1"/>
      <c r="F45"/>
      <c r="G45"/>
      <c r="H45" s="27" t="s">
        <v>31</v>
      </c>
      <c r="I45" s="27" t="s">
        <v>35</v>
      </c>
      <c r="J45" s="27" t="s">
        <v>62</v>
      </c>
      <c r="K45"/>
      <c r="L45"/>
      <c r="M45"/>
      <c r="N45" s="11" t="s">
        <v>31</v>
      </c>
      <c r="O45" s="11" t="s">
        <v>39</v>
      </c>
      <c r="P45" s="17" t="s">
        <v>60</v>
      </c>
      <c r="Q45"/>
      <c r="R45"/>
      <c r="S45"/>
      <c r="T45" s="24" t="s">
        <v>31</v>
      </c>
      <c r="U45" s="16" t="s">
        <v>33</v>
      </c>
      <c r="V45" s="16" t="s">
        <v>60</v>
      </c>
      <c r="W45"/>
      <c r="X45" s="24" t="s">
        <v>31</v>
      </c>
      <c r="Y45" s="16" t="s">
        <v>34</v>
      </c>
      <c r="Z45" s="16" t="s">
        <v>60</v>
      </c>
      <c r="AA45"/>
      <c r="AB45"/>
      <c r="AC45"/>
      <c r="AD45" s="42" t="s">
        <v>31</v>
      </c>
      <c r="AE45" s="37" t="s">
        <v>38</v>
      </c>
      <c r="AF45" s="37" t="s">
        <v>60</v>
      </c>
      <c r="AG45"/>
      <c r="AH45" s="1"/>
      <c r="AI45"/>
      <c r="AJ45" s="43" t="s">
        <v>31</v>
      </c>
      <c r="AK45" s="43" t="s">
        <v>40</v>
      </c>
      <c r="AL45" s="43" t="s">
        <v>62</v>
      </c>
      <c r="AM45"/>
      <c r="AN45" s="1"/>
      <c r="AO45"/>
      <c r="AP45" s="15" t="s">
        <v>31</v>
      </c>
      <c r="AQ45" s="66" t="s">
        <v>41</v>
      </c>
      <c r="AR45" s="15" t="s">
        <v>63</v>
      </c>
      <c r="AS45"/>
      <c r="AT45" s="1"/>
      <c r="AU45" s="1"/>
      <c r="AV45" s="53" t="s">
        <v>31</v>
      </c>
      <c r="AW45" s="48" t="s">
        <v>42</v>
      </c>
      <c r="AX45" s="53" t="s">
        <v>63</v>
      </c>
      <c r="AY45"/>
      <c r="AZ45" s="53" t="s">
        <v>31</v>
      </c>
      <c r="BA45" s="48" t="s">
        <v>44</v>
      </c>
      <c r="BB45" s="53" t="s">
        <v>63</v>
      </c>
      <c r="BC45" s="1"/>
      <c r="BD45" s="53" t="s">
        <v>31</v>
      </c>
      <c r="BE45" s="48" t="s">
        <v>45</v>
      </c>
      <c r="BF45" s="53" t="s">
        <v>63</v>
      </c>
      <c r="BG45" s="1"/>
      <c r="BH45" s="1"/>
      <c r="BJ45" s="54"/>
      <c r="BN45" s="54"/>
      <c r="BR4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3"/>
  <sheetViews>
    <sheetView workbookViewId="0">
      <selection activeCell="D20" sqref="D20"/>
    </sheetView>
  </sheetViews>
  <sheetFormatPr defaultRowHeight="15" x14ac:dyDescent="0.25"/>
  <cols>
    <col min="4" max="5" width="10" bestFit="1" customWidth="1"/>
    <col min="7" max="7" width="9.5703125" bestFit="1" customWidth="1"/>
    <col min="8" max="8" width="10.140625" bestFit="1" customWidth="1"/>
  </cols>
  <sheetData>
    <row r="3" spans="2:8" x14ac:dyDescent="0.25">
      <c r="B3" t="s">
        <v>0</v>
      </c>
    </row>
    <row r="5" spans="2:8" ht="17.25" x14ac:dyDescent="0.25">
      <c r="B5" t="s">
        <v>1</v>
      </c>
      <c r="C5">
        <v>7.0000000000000001E-3</v>
      </c>
      <c r="D5" t="s">
        <v>5</v>
      </c>
      <c r="F5" s="6"/>
      <c r="G5" s="6">
        <f>(C7*10^5*(1-C6)+C8*(C11-C10))*C9*C5</f>
        <v>32235840</v>
      </c>
      <c r="H5" s="7" t="s">
        <v>55</v>
      </c>
    </row>
    <row r="6" spans="2:8" ht="17.25" x14ac:dyDescent="0.25">
      <c r="B6" s="68" t="s">
        <v>69</v>
      </c>
      <c r="C6">
        <v>0.2</v>
      </c>
      <c r="F6" s="9" t="s">
        <v>6</v>
      </c>
      <c r="G6" s="67">
        <v>32.235840000000003</v>
      </c>
      <c r="H6" s="9" t="s">
        <v>60</v>
      </c>
    </row>
    <row r="7" spans="2:8" ht="17.25" x14ac:dyDescent="0.25">
      <c r="B7" t="s">
        <v>2</v>
      </c>
      <c r="C7">
        <v>3.32</v>
      </c>
      <c r="D7" t="s">
        <v>71</v>
      </c>
    </row>
    <row r="8" spans="2:8" ht="18" x14ac:dyDescent="0.35">
      <c r="B8" t="s">
        <v>66</v>
      </c>
      <c r="C8">
        <v>1200</v>
      </c>
      <c r="D8" t="s">
        <v>4</v>
      </c>
    </row>
    <row r="9" spans="2:8" ht="17.25" x14ac:dyDescent="0.25">
      <c r="B9" s="68" t="s">
        <v>64</v>
      </c>
      <c r="C9">
        <v>2700</v>
      </c>
      <c r="D9" t="s">
        <v>70</v>
      </c>
    </row>
    <row r="10" spans="2:8" ht="18" x14ac:dyDescent="0.35">
      <c r="B10" t="s">
        <v>67</v>
      </c>
      <c r="C10">
        <f>250+273.15</f>
        <v>523.15</v>
      </c>
      <c r="D10" t="s">
        <v>3</v>
      </c>
    </row>
    <row r="11" spans="2:8" ht="18" x14ac:dyDescent="0.35">
      <c r="B11" t="s">
        <v>68</v>
      </c>
      <c r="C11">
        <f>1450+273.15</f>
        <v>1723.15</v>
      </c>
      <c r="D11" t="s">
        <v>3</v>
      </c>
    </row>
    <row r="13" spans="2:8" ht="17.25" x14ac:dyDescent="0.25">
      <c r="B1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Surface E Us</vt:lpstr>
      <vt:lpstr>Frictional Heat 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2023-08-30T13:24:30Z</dcterms:created>
  <dcterms:modified xsi:type="dcterms:W3CDTF">2024-12-23T09:04:33Z</dcterms:modified>
</cp:coreProperties>
</file>