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tente\Documents\DOTTORATO\GAMBERO Trieste\ARTICOLO clarkii\"/>
    </mc:Choice>
  </mc:AlternateContent>
  <xr:revisionPtr revIDLastSave="0" documentId="13_ncr:1_{1DD3CD57-CC5F-46C4-A756-160C7A21B4C8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Sampling paramethers" sheetId="5" r:id="rId1"/>
    <sheet name="AOPP" sheetId="6" r:id="rId2"/>
    <sheet name="LPO" sheetId="8" r:id="rId3"/>
    <sheet name="SOD" sheetId="10" r:id="rId4"/>
    <sheet name="Se-GPX" sheetId="12" r:id="rId5"/>
    <sheet name="CAT " sheetId="1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12" l="1"/>
  <c r="O3" i="12"/>
  <c r="R5" i="15" l="1"/>
  <c r="S5" i="12"/>
  <c r="R4" i="12"/>
  <c r="H7" i="12"/>
  <c r="H5" i="12"/>
  <c r="H5" i="10"/>
  <c r="E3" i="6"/>
  <c r="H4" i="15" l="1"/>
  <c r="E6" i="12"/>
  <c r="E4" i="12"/>
  <c r="H6" i="10"/>
  <c r="G6" i="10"/>
  <c r="G5" i="10"/>
  <c r="G4" i="10"/>
  <c r="G3" i="10"/>
  <c r="F6" i="10"/>
  <c r="F5" i="10"/>
  <c r="F4" i="10"/>
  <c r="F3" i="10"/>
  <c r="E6" i="10"/>
  <c r="E5" i="10"/>
  <c r="E4" i="10"/>
  <c r="E3" i="10"/>
  <c r="G6" i="15" l="1"/>
  <c r="G5" i="15"/>
  <c r="G4" i="15"/>
  <c r="G3" i="15"/>
  <c r="F6" i="15"/>
  <c r="F5" i="15"/>
  <c r="F4" i="15"/>
  <c r="F3" i="15"/>
  <c r="E6" i="15"/>
  <c r="E5" i="15"/>
  <c r="E4" i="15"/>
  <c r="E3" i="15"/>
  <c r="Q6" i="15" l="1"/>
  <c r="Q5" i="15"/>
  <c r="Q4" i="15"/>
  <c r="Q3" i="15"/>
  <c r="P6" i="15"/>
  <c r="P5" i="15"/>
  <c r="P4" i="15"/>
  <c r="P3" i="15"/>
  <c r="O6" i="15"/>
  <c r="O5" i="15"/>
  <c r="O4" i="15"/>
  <c r="O3" i="15"/>
  <c r="Q6" i="12"/>
  <c r="Q5" i="12"/>
  <c r="P5" i="12"/>
  <c r="Q4" i="12"/>
  <c r="Q3" i="12"/>
  <c r="P6" i="12"/>
  <c r="P4" i="12"/>
  <c r="P3" i="12"/>
  <c r="R6" i="12"/>
  <c r="O5" i="12"/>
  <c r="O4" i="12"/>
  <c r="S6" i="12" l="1"/>
  <c r="G6" i="12"/>
  <c r="G5" i="12"/>
  <c r="G4" i="12"/>
  <c r="G3" i="12"/>
  <c r="F6" i="12"/>
  <c r="F5" i="12"/>
  <c r="F4" i="12"/>
  <c r="F3" i="12"/>
  <c r="H6" i="12"/>
  <c r="E5" i="12"/>
  <c r="E3" i="12"/>
  <c r="H4" i="12" s="1"/>
  <c r="R6" i="10" l="1"/>
  <c r="R5" i="10"/>
  <c r="Q6" i="10"/>
  <c r="Q5" i="10"/>
  <c r="Q4" i="10"/>
  <c r="Q3" i="10"/>
  <c r="P6" i="10"/>
  <c r="P5" i="10"/>
  <c r="P4" i="10"/>
  <c r="P3" i="10"/>
  <c r="O6" i="10"/>
  <c r="O5" i="10"/>
  <c r="O4" i="10"/>
  <c r="O3" i="10"/>
  <c r="Q6" i="8" l="1"/>
  <c r="Q5" i="8"/>
  <c r="Q4" i="8"/>
  <c r="Q3" i="8"/>
  <c r="P6" i="8"/>
  <c r="P5" i="8"/>
  <c r="P4" i="8"/>
  <c r="P3" i="8"/>
  <c r="O6" i="8"/>
  <c r="R6" i="8" s="1"/>
  <c r="O5" i="8"/>
  <c r="O4" i="8"/>
  <c r="O3" i="8"/>
  <c r="F6" i="8" l="1"/>
  <c r="F5" i="8"/>
  <c r="G6" i="6"/>
  <c r="F3" i="6"/>
  <c r="F4" i="8" l="1"/>
  <c r="F3" i="8"/>
  <c r="E3" i="8"/>
  <c r="E4" i="8"/>
  <c r="G6" i="8"/>
  <c r="E5" i="8"/>
  <c r="H5" i="8" s="1"/>
  <c r="G3" i="8"/>
  <c r="G4" i="8"/>
  <c r="G5" i="8"/>
  <c r="E6" i="8"/>
  <c r="H6" i="8" s="1"/>
  <c r="O3" i="6"/>
  <c r="P5" i="6"/>
  <c r="O5" i="6"/>
  <c r="O6" i="6"/>
  <c r="G4" i="6"/>
  <c r="O4" i="6"/>
  <c r="F5" i="6"/>
  <c r="E4" i="6"/>
  <c r="E5" i="6"/>
  <c r="F4" i="6"/>
  <c r="G5" i="6"/>
  <c r="P6" i="6"/>
  <c r="P3" i="6"/>
  <c r="E6" i="6"/>
  <c r="Q5" i="6"/>
  <c r="F6" i="6"/>
  <c r="Q4" i="6"/>
  <c r="P4" i="6"/>
  <c r="G3" i="6"/>
  <c r="Q6" i="6"/>
  <c r="Q3" i="6"/>
  <c r="L53" i="5"/>
  <c r="K53" i="5"/>
  <c r="F54" i="5"/>
  <c r="F53" i="5"/>
  <c r="C53" i="5"/>
  <c r="I53" i="5" s="1"/>
  <c r="E44" i="5"/>
  <c r="P24" i="5"/>
  <c r="P23" i="5"/>
  <c r="P46" i="5"/>
  <c r="P45" i="5"/>
  <c r="E45" i="5"/>
  <c r="E21" i="5"/>
  <c r="E20" i="5"/>
  <c r="R6" i="6" l="1"/>
  <c r="H6" i="6"/>
  <c r="E55" i="5"/>
  <c r="F56" i="5"/>
  <c r="C56" i="5"/>
  <c r="I56" i="5" s="1"/>
  <c r="F55" i="5"/>
  <c r="C55" i="5"/>
  <c r="I55" i="5" s="1"/>
  <c r="C54" i="5"/>
  <c r="I54" i="5" s="1"/>
  <c r="F58" i="5"/>
  <c r="C58" i="5"/>
  <c r="E56" i="5"/>
  <c r="B56" i="5"/>
  <c r="B55" i="5"/>
  <c r="E54" i="5"/>
  <c r="G54" i="5" s="1"/>
  <c r="B54" i="5"/>
  <c r="E53" i="5"/>
  <c r="G53" i="5" s="1"/>
  <c r="B53" i="5"/>
  <c r="D54" i="5" l="1"/>
  <c r="H54" i="5"/>
  <c r="G55" i="5"/>
  <c r="I58" i="5"/>
  <c r="D53" i="5"/>
  <c r="H53" i="5"/>
  <c r="J54" i="5"/>
  <c r="H55" i="5"/>
  <c r="D55" i="5"/>
  <c r="J55" i="5" s="1"/>
  <c r="H56" i="5"/>
  <c r="D56" i="5"/>
  <c r="G56" i="5"/>
  <c r="B58" i="5"/>
  <c r="E58" i="5"/>
  <c r="G58" i="5" l="1"/>
  <c r="J56" i="5"/>
  <c r="J53" i="5"/>
  <c r="D58" i="5"/>
  <c r="J58" i="5" s="1"/>
  <c r="H58" i="5"/>
</calcChain>
</file>

<file path=xl/sharedStrings.xml><?xml version="1.0" encoding="utf-8"?>
<sst xmlns="http://schemas.openxmlformats.org/spreadsheetml/2006/main" count="718" uniqueCount="70">
  <si>
    <t>SAMPLE ID</t>
  </si>
  <si>
    <t>GENDER</t>
  </si>
  <si>
    <t>CL (cm)</t>
  </si>
  <si>
    <t>CW (cm)</t>
  </si>
  <si>
    <t>WEIGHT (g)</t>
  </si>
  <si>
    <t>M</t>
  </si>
  <si>
    <t>F</t>
  </si>
  <si>
    <t>HEPATOPANCREAS</t>
  </si>
  <si>
    <t>OVARS</t>
  </si>
  <si>
    <t>CTRL</t>
  </si>
  <si>
    <r>
      <t xml:space="preserve">1 </t>
    </r>
    <r>
      <rPr>
        <b/>
        <sz val="11"/>
        <color theme="1"/>
        <rFont val="Aptos Narrow"/>
        <family val="2"/>
      </rPr>
      <t>µ</t>
    </r>
    <r>
      <rPr>
        <b/>
        <sz val="11"/>
        <color theme="1"/>
        <rFont val="Calibri"/>
        <family val="2"/>
      </rPr>
      <t>g/L</t>
    </r>
  </si>
  <si>
    <r>
      <t xml:space="preserve">10 </t>
    </r>
    <r>
      <rPr>
        <b/>
        <sz val="11"/>
        <color theme="1"/>
        <rFont val="Aptos Narrow"/>
        <family val="2"/>
      </rPr>
      <t>µ</t>
    </r>
    <r>
      <rPr>
        <b/>
        <sz val="11"/>
        <color theme="1"/>
        <rFont val="Calibri"/>
        <family val="2"/>
      </rPr>
      <t>g/L</t>
    </r>
  </si>
  <si>
    <t>0,5 µg/L</t>
  </si>
  <si>
    <t>10 µg/L</t>
  </si>
  <si>
    <t>1 µg/L</t>
  </si>
  <si>
    <t>tot</t>
  </si>
  <si>
    <t>tot. vasca</t>
  </si>
  <si>
    <t>0.5 μg/L</t>
  </si>
  <si>
    <t>1 μg/L</t>
  </si>
  <si>
    <t>N</t>
  </si>
  <si>
    <t>A</t>
  </si>
  <si>
    <t>0.5 μg/l  CTRL</t>
  </si>
  <si>
    <t>1.0 μg/l  CTRL</t>
  </si>
  <si>
    <t>1.0 μg/l  0.5 μg/l</t>
  </si>
  <si>
    <t>B</t>
  </si>
  <si>
    <t>10 µg/l  CTRL</t>
  </si>
  <si>
    <t>10 µg/l  0.5 μg/l</t>
  </si>
  <si>
    <t>10 µg/l  1.0 μg/l</t>
  </si>
  <si>
    <t>AOPP hepatopancreas</t>
  </si>
  <si>
    <t>AOPP gills</t>
  </si>
  <si>
    <t>LPO hepatopancreas</t>
  </si>
  <si>
    <t>0.5 μg/L  CTRL</t>
  </si>
  <si>
    <t>1 μg/L  CTRL</t>
  </si>
  <si>
    <t>1 μg/L  0.5 μg/L</t>
  </si>
  <si>
    <t>10 µg/L  CTRL</t>
  </si>
  <si>
    <t>10 µg/L  0.5 μg/L</t>
  </si>
  <si>
    <t>10 µg/L  1 μg/L</t>
  </si>
  <si>
    <t>LPO gills</t>
  </si>
  <si>
    <t>SOD hepatopancreas</t>
  </si>
  <si>
    <t>SOD gills</t>
  </si>
  <si>
    <t>Se-GPX hepatopancreas</t>
  </si>
  <si>
    <t>Se-GPX gills</t>
  </si>
  <si>
    <t>CAT hepatopancreas</t>
  </si>
  <si>
    <t>CAT gills</t>
  </si>
  <si>
    <t>0,5 µg/L  CTRL</t>
  </si>
  <si>
    <t>1 µg/L  CTRL</t>
  </si>
  <si>
    <t>1 µg/L  0,5 µg/L</t>
  </si>
  <si>
    <t>10 µg/L  0,5 µg/L</t>
  </si>
  <si>
    <t>10 µg/L  1 µg/L</t>
  </si>
  <si>
    <t>AB</t>
  </si>
  <si>
    <t>AC</t>
  </si>
  <si>
    <t>C</t>
  </si>
  <si>
    <t>BIOACCUMULATION</t>
  </si>
  <si>
    <t>MEAN</t>
  </si>
  <si>
    <t>Mean weight</t>
  </si>
  <si>
    <t>Error weight</t>
  </si>
  <si>
    <r>
      <t xml:space="preserve">0.5 </t>
    </r>
    <r>
      <rPr>
        <b/>
        <sz val="11"/>
        <color theme="1"/>
        <rFont val="Aptos Narrow"/>
        <family val="2"/>
      </rPr>
      <t>µ</t>
    </r>
    <r>
      <rPr>
        <b/>
        <sz val="11"/>
        <color theme="1"/>
        <rFont val="Calibri"/>
        <family val="2"/>
      </rPr>
      <t>g/L</t>
    </r>
  </si>
  <si>
    <t>0.5 µg/L</t>
  </si>
  <si>
    <t>ST. DEV.</t>
  </si>
  <si>
    <t>variation %</t>
  </si>
  <si>
    <t>Significativity</t>
  </si>
  <si>
    <t>TREATMENT</t>
  </si>
  <si>
    <t>Compared groups</t>
  </si>
  <si>
    <t>p-value</t>
  </si>
  <si>
    <t>SPECIMENS COUNT</t>
  </si>
  <si>
    <t>analyses</t>
  </si>
  <si>
    <t>female</t>
  </si>
  <si>
    <t>male</t>
  </si>
  <si>
    <t>mean weight in the tank</t>
  </si>
  <si>
    <t>Error weight in the tank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</si>
</sst>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ptos Narrow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7C80"/>
        <bgColor rgb="FFFF99CC"/>
      </patternFill>
    </fill>
    <fill>
      <patternFill patternType="solid">
        <fgColor rgb="FFFF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99FF99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rgb="FFFF7C80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8" fillId="0" borderId="0"/>
  </cellStyleXfs>
  <cellXfs count="10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4" xfId="0" applyBorder="1"/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0" fillId="0" borderId="0" xfId="0" applyNumberFormat="1"/>
    <xf numFmtId="0" fontId="5" fillId="0" borderId="0" xfId="0" applyFont="1"/>
    <xf numFmtId="0" fontId="6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0" fillId="0" borderId="10" xfId="0" applyBorder="1"/>
    <xf numFmtId="0" fontId="2" fillId="0" borderId="20" xfId="0" applyFont="1" applyBorder="1" applyAlignment="1">
      <alignment horizontal="center"/>
    </xf>
    <xf numFmtId="0" fontId="0" fillId="0" borderId="11" xfId="0" applyBorder="1"/>
    <xf numFmtId="0" fontId="2" fillId="0" borderId="16" xfId="0" applyFont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2" applyFont="1" applyBorder="1" applyAlignment="1">
      <alignment horizontal="center"/>
    </xf>
    <xf numFmtId="0" fontId="8" fillId="0" borderId="0" xfId="2"/>
    <xf numFmtId="0" fontId="9" fillId="8" borderId="0" xfId="2" applyFont="1" applyFill="1" applyAlignment="1">
      <alignment wrapText="1"/>
    </xf>
    <xf numFmtId="2" fontId="8" fillId="0" borderId="0" xfId="2" applyNumberFormat="1"/>
    <xf numFmtId="0" fontId="9" fillId="10" borderId="0" xfId="2" applyFont="1" applyFill="1"/>
    <xf numFmtId="0" fontId="9" fillId="11" borderId="0" xfId="2" applyFont="1" applyFill="1"/>
    <xf numFmtId="0" fontId="9" fillId="12" borderId="0" xfId="2" applyFont="1" applyFill="1"/>
    <xf numFmtId="0" fontId="10" fillId="0" borderId="0" xfId="0" applyFont="1"/>
    <xf numFmtId="0" fontId="9" fillId="8" borderId="0" xfId="0" applyFont="1" applyFill="1" applyAlignment="1">
      <alignment wrapText="1"/>
    </xf>
    <xf numFmtId="0" fontId="9" fillId="9" borderId="0" xfId="0" applyFont="1" applyFill="1"/>
    <xf numFmtId="0" fontId="9" fillId="10" borderId="0" xfId="0" applyFont="1" applyFill="1"/>
    <xf numFmtId="0" fontId="9" fillId="11" borderId="0" xfId="0" applyFont="1" applyFill="1"/>
    <xf numFmtId="9" fontId="11" fillId="0" borderId="0" xfId="1" applyFont="1"/>
    <xf numFmtId="0" fontId="11" fillId="0" borderId="13" xfId="0" applyFont="1" applyBorder="1"/>
    <xf numFmtId="0" fontId="9" fillId="0" borderId="13" xfId="0" applyFont="1" applyBorder="1"/>
    <xf numFmtId="0" fontId="11" fillId="0" borderId="13" xfId="0" applyFont="1" applyBorder="1" applyAlignment="1">
      <alignment horizontal="center"/>
    </xf>
    <xf numFmtId="165" fontId="0" fillId="0" borderId="0" xfId="0" applyNumberFormat="1"/>
    <xf numFmtId="0" fontId="12" fillId="0" borderId="0" xfId="0" applyFont="1"/>
    <xf numFmtId="1" fontId="11" fillId="0" borderId="0" xfId="2" applyNumberFormat="1" applyFont="1"/>
    <xf numFmtId="11" fontId="0" fillId="0" borderId="0" xfId="0" applyNumberFormat="1"/>
    <xf numFmtId="11" fontId="0" fillId="2" borderId="0" xfId="0" applyNumberFormat="1" applyFill="1"/>
    <xf numFmtId="11" fontId="12" fillId="0" borderId="0" xfId="0" applyNumberFormat="1" applyFont="1"/>
    <xf numFmtId="2" fontId="10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0" fontId="9" fillId="0" borderId="0" xfId="2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0" fontId="9" fillId="6" borderId="0" xfId="0" applyFont="1" applyFill="1" applyAlignment="1">
      <alignment wrapText="1"/>
    </xf>
    <xf numFmtId="0" fontId="9" fillId="13" borderId="0" xfId="0" applyFont="1" applyFill="1"/>
    <xf numFmtId="11" fontId="10" fillId="0" borderId="0" xfId="0" applyNumberFormat="1" applyFont="1" applyAlignment="1">
      <alignment horizontal="right"/>
    </xf>
    <xf numFmtId="11" fontId="10" fillId="2" borderId="0" xfId="0" applyNumberFormat="1" applyFont="1" applyFill="1" applyAlignment="1">
      <alignment horizontal="right"/>
    </xf>
    <xf numFmtId="166" fontId="12" fillId="0" borderId="0" xfId="0" applyNumberFormat="1" applyFont="1"/>
    <xf numFmtId="166" fontId="2" fillId="0" borderId="13" xfId="2" applyNumberFormat="1" applyFont="1" applyBorder="1" applyAlignment="1">
      <alignment horizontal="center"/>
    </xf>
    <xf numFmtId="166" fontId="10" fillId="0" borderId="0" xfId="0" applyNumberFormat="1" applyFont="1" applyAlignment="1">
      <alignment horizontal="center"/>
    </xf>
    <xf numFmtId="11" fontId="0" fillId="2" borderId="0" xfId="0" applyNumberFormat="1" applyFill="1" applyAlignment="1">
      <alignment horizontal="right"/>
    </xf>
    <xf numFmtId="11" fontId="0" fillId="0" borderId="0" xfId="0" applyNumberFormat="1" applyAlignment="1">
      <alignment horizontal="right"/>
    </xf>
    <xf numFmtId="11" fontId="13" fillId="0" borderId="0" xfId="0" applyNumberFormat="1" applyFont="1" applyAlignment="1">
      <alignment horizontal="justify" vertical="center"/>
    </xf>
    <xf numFmtId="11" fontId="13" fillId="2" borderId="0" xfId="0" applyNumberFormat="1" applyFont="1" applyFill="1" applyAlignment="1">
      <alignment horizontal="justify" vertical="center"/>
    </xf>
    <xf numFmtId="167" fontId="0" fillId="0" borderId="0" xfId="0" applyNumberFormat="1"/>
    <xf numFmtId="1" fontId="2" fillId="0" borderId="0" xfId="0" applyNumberFormat="1" applyFont="1"/>
    <xf numFmtId="0" fontId="2" fillId="0" borderId="17" xfId="0" applyFon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3">
    <cellStyle name="Normale" xfId="0" builtinId="0"/>
    <cellStyle name="Normale 2" xfId="2" xr:uid="{CA6B474A-97FA-496D-9B7A-F0DC2A3908D9}"/>
    <cellStyle name="Percentuale" xfId="1" builtinId="5"/>
  </cellStyles>
  <dxfs count="0"/>
  <tableStyles count="0" defaultTableStyle="TableStyleMedium2" defaultPivotStyle="PivotStyleLight16"/>
  <colors>
    <mruColors>
      <color rgb="FF66FFFF"/>
      <color rgb="FFFF7C80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Yu Mincho Demibold" panose="020B0400000000000000" pitchFamily="18" charset="-128"/>
                <a:cs typeface="Arial" panose="020B0604020202020204" pitchFamily="34" charset="0"/>
              </a:defRPr>
            </a:pPr>
            <a:r>
              <a:rPr lang="it-IT"/>
              <a:t>AOPP</a:t>
            </a:r>
            <a:r>
              <a:rPr lang="it-IT" baseline="0"/>
              <a:t> hepatopancreas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Yu Mincho Demibold" panose="020B0400000000000000" pitchFamily="18" charset="-128"/>
              <a:cs typeface="Arial" panose="020B0604020202020204" pitchFamily="34" charset="0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9069069069069067E-2"/>
                </c:manualLayout>
              </c:layout>
              <c:tx>
                <c:rich>
                  <a:bodyPr/>
                  <a:lstStyle/>
                  <a:p>
                    <a:fld id="{D11DA822-599A-4926-AD0B-EF8736AE505C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B893-4889-881F-6F5DFDA50E9E}"/>
                </c:ext>
              </c:extLst>
            </c:dLbl>
            <c:dLbl>
              <c:idx val="1"/>
              <c:layout>
                <c:manualLayout>
                  <c:x val="-5.7234671498001381E-17"/>
                  <c:y val="-2.8603603603603603E-2"/>
                </c:manualLayout>
              </c:layout>
              <c:tx>
                <c:rich>
                  <a:bodyPr/>
                  <a:lstStyle/>
                  <a:p>
                    <a:fld id="{C84A9AFD-CFB1-4860-B034-B2D41B769165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B893-4889-881F-6F5DFDA50E9E}"/>
                </c:ext>
              </c:extLst>
            </c:dLbl>
            <c:dLbl>
              <c:idx val="2"/>
              <c:layout>
                <c:manualLayout>
                  <c:x val="3.1219272369714846E-3"/>
                  <c:y val="-4.7672672672672757E-2"/>
                </c:manualLayout>
              </c:layout>
              <c:tx>
                <c:rich>
                  <a:bodyPr/>
                  <a:lstStyle/>
                  <a:p>
                    <a:fld id="{43FC226E-15BE-4B0E-8A8F-369C7796DC6E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B893-4889-881F-6F5DFDA50E9E}"/>
                </c:ext>
              </c:extLst>
            </c:dLbl>
            <c:dLbl>
              <c:idx val="3"/>
              <c:layout>
                <c:manualLayout>
                  <c:x val="-1.1446934299600276E-16"/>
                  <c:y val="-0.12394894894894899"/>
                </c:manualLayout>
              </c:layout>
              <c:tx>
                <c:rich>
                  <a:bodyPr/>
                  <a:lstStyle/>
                  <a:p>
                    <a:fld id="{036F1B21-779F-4C33-A647-73F1730689C8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B893-4889-881F-6F5DFDA50E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Yu Mincho Demibold" panose="020B0400000000000000" pitchFamily="18" charset="-128"/>
                    <a:cs typeface="Arial" panose="020B0604020202020204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plus"/>
            <c:errValType val="cust"/>
            <c:noEndCap val="0"/>
            <c:plus>
              <c:numRef>
                <c:f>AOPP!$F$3:$F$6</c:f>
                <c:numCache>
                  <c:formatCode>General</c:formatCode>
                  <c:ptCount val="4"/>
                  <c:pt idx="0">
                    <c:v>78.445692138185208</c:v>
                  </c:pt>
                  <c:pt idx="1">
                    <c:v>81.29724959337041</c:v>
                  </c:pt>
                  <c:pt idx="2">
                    <c:v>111.1568115418943</c:v>
                  </c:pt>
                  <c:pt idx="3">
                    <c:v>252.71555044856098</c:v>
                  </c:pt>
                </c:numCache>
              </c:numRef>
            </c:plus>
            <c:minus>
              <c:numRef>
                <c:f>AOPP!$F$3:$F$6</c:f>
                <c:numCache>
                  <c:formatCode>General</c:formatCode>
                  <c:ptCount val="4"/>
                  <c:pt idx="0">
                    <c:v>78.445692138185208</c:v>
                  </c:pt>
                  <c:pt idx="1">
                    <c:v>81.29724959337041</c:v>
                  </c:pt>
                  <c:pt idx="2">
                    <c:v>111.1568115418943</c:v>
                  </c:pt>
                  <c:pt idx="3">
                    <c:v>252.71555044856098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AOPP!$D$3:$D$6</c:f>
              <c:strCache>
                <c:ptCount val="4"/>
                <c:pt idx="0">
                  <c:v>CTRL</c:v>
                </c:pt>
                <c:pt idx="1">
                  <c:v>0.5 μg/L</c:v>
                </c:pt>
                <c:pt idx="2">
                  <c:v>1 μg/L</c:v>
                </c:pt>
                <c:pt idx="3">
                  <c:v>10 µg/L</c:v>
                </c:pt>
              </c:strCache>
            </c:strRef>
          </c:cat>
          <c:val>
            <c:numRef>
              <c:f>AOPP!$E$3:$E$6</c:f>
              <c:numCache>
                <c:formatCode>0.000</c:formatCode>
                <c:ptCount val="4"/>
                <c:pt idx="0">
                  <c:v>313.93059968290243</c:v>
                </c:pt>
                <c:pt idx="1">
                  <c:v>172.24296511308086</c:v>
                </c:pt>
                <c:pt idx="2">
                  <c:v>241.22259400936957</c:v>
                </c:pt>
                <c:pt idx="3">
                  <c:v>895.72787350317412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AOPP!$I$3:$I$6</c15:f>
                <c15:dlblRangeCache>
                  <c:ptCount val="4"/>
                  <c:pt idx="0">
                    <c:v>A</c:v>
                  </c:pt>
                  <c:pt idx="1">
                    <c:v>A</c:v>
                  </c:pt>
                  <c:pt idx="2">
                    <c:v>A</c:v>
                  </c:pt>
                  <c:pt idx="3">
                    <c:v>B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B893-4889-881F-6F5DFDA50E9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507814032"/>
        <c:axId val="1507814512"/>
      </c:barChart>
      <c:catAx>
        <c:axId val="150781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Yu Mincho Demibold" panose="020B0400000000000000" pitchFamily="18" charset="-128"/>
                <a:cs typeface="Arial" panose="020B0604020202020204" pitchFamily="34" charset="0"/>
              </a:defRPr>
            </a:pPr>
            <a:endParaRPr lang="it-IT"/>
          </a:p>
        </c:txPr>
        <c:crossAx val="1507814512"/>
        <c:crosses val="autoZero"/>
        <c:auto val="1"/>
        <c:lblAlgn val="ctr"/>
        <c:lblOffset val="100"/>
        <c:noMultiLvlLbl val="0"/>
      </c:catAx>
      <c:valAx>
        <c:axId val="150781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Yu Mincho Demibold" panose="020B0400000000000000" pitchFamily="18" charset="-128"/>
                    <a:cs typeface="Arial" panose="020B0604020202020204" pitchFamily="34" charset="0"/>
                  </a:defRPr>
                </a:pPr>
                <a:r>
                  <a:rPr lang="it-IT"/>
                  <a:t>chloramine-T eq. (µmol/mg proteins)</a:t>
                </a:r>
              </a:p>
            </c:rich>
          </c:tx>
          <c:layout>
            <c:manualLayout>
              <c:xMode val="edge"/>
              <c:yMode val="edge"/>
              <c:x val="1.3888888888888888E-2"/>
              <c:y val="0.1148381452318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Yu Mincho Demibold" panose="020B0400000000000000" pitchFamily="18" charset="-128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Yu Mincho Demibold" panose="020B0400000000000000" pitchFamily="18" charset="-128"/>
                <a:cs typeface="Arial" panose="020B0604020202020204" pitchFamily="34" charset="0"/>
              </a:defRPr>
            </a:pPr>
            <a:endParaRPr lang="it-IT"/>
          </a:p>
        </c:txPr>
        <c:crossAx val="1507814032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ea typeface="Yu Mincho Demibold" panose="020B0400000000000000" pitchFamily="18" charset="-128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it-IT"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CAT activity hepatopancreas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80BE3A8-20D6-470E-AD4A-C07E0730C340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EC5-454E-8F86-269E427B8CC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894D0C8-7915-4E40-81B0-71D5D21B919F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2EC5-454E-8F86-269E427B8CC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0AD6D3E-4531-4EAA-A4DD-C73197DDACCB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EC5-454E-8F86-269E427B8CC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E8070DA-0278-4D7E-A2C6-EE2308C28BEA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EC5-454E-8F86-269E427B8C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plus"/>
            <c:errValType val="cust"/>
            <c:noEndCap val="0"/>
            <c:plus>
              <c:numRef>
                <c:f>'CAT '!$F$3:$F$6</c:f>
                <c:numCache>
                  <c:formatCode>General</c:formatCode>
                  <c:ptCount val="4"/>
                  <c:pt idx="0">
                    <c:v>27.420798173076072</c:v>
                  </c:pt>
                  <c:pt idx="1">
                    <c:v>12.240724477242429</c:v>
                  </c:pt>
                  <c:pt idx="2">
                    <c:v>22.45325414235398</c:v>
                  </c:pt>
                  <c:pt idx="3">
                    <c:v>19.497271323155196</c:v>
                  </c:pt>
                </c:numCache>
              </c:numRef>
            </c:plus>
            <c:minus>
              <c:numRef>
                <c:f>'CAT '!$F$3:$F$6</c:f>
                <c:numCache>
                  <c:formatCode>General</c:formatCode>
                  <c:ptCount val="4"/>
                  <c:pt idx="0">
                    <c:v>27.420798173076072</c:v>
                  </c:pt>
                  <c:pt idx="1">
                    <c:v>12.240724477242429</c:v>
                  </c:pt>
                  <c:pt idx="2">
                    <c:v>22.45325414235398</c:v>
                  </c:pt>
                  <c:pt idx="3">
                    <c:v>19.497271323155196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'CAT '!$D$3:$D$6</c:f>
              <c:strCache>
                <c:ptCount val="4"/>
                <c:pt idx="0">
                  <c:v>CTRL</c:v>
                </c:pt>
                <c:pt idx="1">
                  <c:v>0.5 μg/L</c:v>
                </c:pt>
                <c:pt idx="2">
                  <c:v>1 μg/L</c:v>
                </c:pt>
                <c:pt idx="3">
                  <c:v>10 µg/L</c:v>
                </c:pt>
              </c:strCache>
            </c:strRef>
          </c:cat>
          <c:val>
            <c:numRef>
              <c:f>'CAT '!$E$3:$E$6</c:f>
              <c:numCache>
                <c:formatCode>0.000</c:formatCode>
                <c:ptCount val="4"/>
                <c:pt idx="0">
                  <c:v>45.505860673956199</c:v>
                </c:pt>
                <c:pt idx="1">
                  <c:v>12.059426168194104</c:v>
                </c:pt>
                <c:pt idx="2">
                  <c:v>34.894112509288988</c:v>
                </c:pt>
                <c:pt idx="3">
                  <c:v>29.629356822209928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'CAT '!$I$3:$I$6</c15:f>
                <c15:dlblRangeCache>
                  <c:ptCount val="4"/>
                  <c:pt idx="0">
                    <c:v>A</c:v>
                  </c:pt>
                  <c:pt idx="1">
                    <c:v>B</c:v>
                  </c:pt>
                  <c:pt idx="2">
                    <c:v>AB</c:v>
                  </c:pt>
                  <c:pt idx="3">
                    <c:v>AB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EC5-454E-8F86-269E427B8CC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47607232"/>
        <c:axId val="1047612992"/>
      </c:barChart>
      <c:catAx>
        <c:axId val="104760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047612992"/>
        <c:crosses val="autoZero"/>
        <c:auto val="1"/>
        <c:lblAlgn val="ctr"/>
        <c:lblOffset val="100"/>
        <c:noMultiLvlLbl val="0"/>
      </c:catAx>
      <c:valAx>
        <c:axId val="104761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t-IT"/>
                  <a:t>U CAT/mg proteins</a:t>
                </a:r>
              </a:p>
            </c:rich>
          </c:tx>
          <c:layout>
            <c:manualLayout>
              <c:xMode val="edge"/>
              <c:yMode val="edge"/>
              <c:x val="1.1111111111111112E-2"/>
              <c:y val="0.272376421697287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047607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it-IT"/>
              <a:t>AOPP gills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3FEE46F-9695-4763-A449-F074993788A5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FB5F-4705-976E-7A7F89CC03E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A364E1F-018F-446B-A3E4-ECA7D1B216EC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FB5F-4705-976E-7A7F89CC03E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F211699-69B0-4380-B03D-4D4D3F8124CE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FB5F-4705-976E-7A7F89CC03E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AF2E44F-3C44-4854-8284-646034261DE3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FB5F-4705-976E-7A7F89CC03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plus"/>
            <c:errValType val="cust"/>
            <c:noEndCap val="0"/>
            <c:plus>
              <c:numRef>
                <c:f>AOPP!$P$3:$P$6</c:f>
                <c:numCache>
                  <c:formatCode>General</c:formatCode>
                  <c:ptCount val="4"/>
                  <c:pt idx="0">
                    <c:v>2.6910654229109059</c:v>
                  </c:pt>
                  <c:pt idx="1">
                    <c:v>5.5866815220457946</c:v>
                  </c:pt>
                  <c:pt idx="2">
                    <c:v>3.4506371730626006</c:v>
                  </c:pt>
                  <c:pt idx="3">
                    <c:v>6.9916494017651001</c:v>
                  </c:pt>
                </c:numCache>
              </c:numRef>
            </c:plus>
            <c:minus>
              <c:numRef>
                <c:f>AOPP!$P$3:$P$6</c:f>
                <c:numCache>
                  <c:formatCode>General</c:formatCode>
                  <c:ptCount val="4"/>
                  <c:pt idx="0">
                    <c:v>2.6910654229109059</c:v>
                  </c:pt>
                  <c:pt idx="1">
                    <c:v>5.5866815220457946</c:v>
                  </c:pt>
                  <c:pt idx="2">
                    <c:v>3.4506371730626006</c:v>
                  </c:pt>
                  <c:pt idx="3">
                    <c:v>6.9916494017651001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AOPP!$N$3:$N$6</c:f>
              <c:strCache>
                <c:ptCount val="4"/>
                <c:pt idx="0">
                  <c:v>CTRL</c:v>
                </c:pt>
                <c:pt idx="1">
                  <c:v>0.5 μg/L</c:v>
                </c:pt>
                <c:pt idx="2">
                  <c:v>1 μg/L</c:v>
                </c:pt>
                <c:pt idx="3">
                  <c:v>10 µg/L</c:v>
                </c:pt>
              </c:strCache>
            </c:strRef>
          </c:cat>
          <c:val>
            <c:numRef>
              <c:f>AOPP!$O$3:$O$6</c:f>
              <c:numCache>
                <c:formatCode>0.000</c:formatCode>
                <c:ptCount val="4"/>
                <c:pt idx="0">
                  <c:v>13.025104476113489</c:v>
                </c:pt>
                <c:pt idx="1">
                  <c:v>15.827216501713005</c:v>
                </c:pt>
                <c:pt idx="2">
                  <c:v>15.021554038325036</c:v>
                </c:pt>
                <c:pt idx="3">
                  <c:v>26.1103015546081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AOPP!$S$3:$S$6</c15:f>
                <c15:dlblRangeCache>
                  <c:ptCount val="4"/>
                  <c:pt idx="0">
                    <c:v>A</c:v>
                  </c:pt>
                  <c:pt idx="1">
                    <c:v>A</c:v>
                  </c:pt>
                  <c:pt idx="2">
                    <c:v>A</c:v>
                  </c:pt>
                  <c:pt idx="3">
                    <c:v>B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FB5F-4705-976E-7A7F89CC03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534143327"/>
        <c:axId val="1534142367"/>
      </c:barChart>
      <c:catAx>
        <c:axId val="1534143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534142367"/>
        <c:crosses val="autoZero"/>
        <c:auto val="1"/>
        <c:lblAlgn val="ctr"/>
        <c:lblOffset val="100"/>
        <c:noMultiLvlLbl val="0"/>
      </c:catAx>
      <c:valAx>
        <c:axId val="1534142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t-IT"/>
                  <a:t>chloramine-T eq. (µmol/mg proteins)</a:t>
                </a:r>
              </a:p>
            </c:rich>
          </c:tx>
          <c:layout>
            <c:manualLayout>
              <c:xMode val="edge"/>
              <c:yMode val="edge"/>
              <c:x val="1.1111111111111112E-2"/>
              <c:y val="0.128727034120734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5341433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it-IT"/>
              <a:t>LPO hepatopancreas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D0CFA91-4448-4CEB-8806-6B6F7C229A27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F72B-4049-9654-B7B12AFDEDA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17B52DC-799A-4702-9ECC-46FBD6314D8E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F72B-4049-9654-B7B12AFDEDA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D8FBFE7-186C-4D5B-8EE0-2E57B1C3967E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F72B-4049-9654-B7B12AFDEDA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F4A56EC-5413-4C8C-97B7-6A34CCC9E4BD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F72B-4049-9654-B7B12AFDED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plus"/>
            <c:errValType val="cust"/>
            <c:noEndCap val="0"/>
            <c:plus>
              <c:numRef>
                <c:f>LPO!$F$3:$F$6</c:f>
                <c:numCache>
                  <c:formatCode>General</c:formatCode>
                  <c:ptCount val="4"/>
                  <c:pt idx="0">
                    <c:v>0.60419218380861661</c:v>
                  </c:pt>
                  <c:pt idx="1">
                    <c:v>0.52960955398618115</c:v>
                  </c:pt>
                  <c:pt idx="2">
                    <c:v>1.4602202672021916</c:v>
                  </c:pt>
                  <c:pt idx="3">
                    <c:v>1.3101301917621342</c:v>
                  </c:pt>
                </c:numCache>
              </c:numRef>
            </c:plus>
            <c:minus>
              <c:numRef>
                <c:f>LPO!$F$3:$F$6</c:f>
                <c:numCache>
                  <c:formatCode>General</c:formatCode>
                  <c:ptCount val="4"/>
                  <c:pt idx="0">
                    <c:v>0.60419218380861661</c:v>
                  </c:pt>
                  <c:pt idx="1">
                    <c:v>0.52960955398618115</c:v>
                  </c:pt>
                  <c:pt idx="2">
                    <c:v>1.4602202672021916</c:v>
                  </c:pt>
                  <c:pt idx="3">
                    <c:v>1.3101301917621342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LPO!$D$3:$D$6</c:f>
              <c:strCache>
                <c:ptCount val="4"/>
                <c:pt idx="0">
                  <c:v>CTRL</c:v>
                </c:pt>
                <c:pt idx="1">
                  <c:v>0.5 μg/L</c:v>
                </c:pt>
                <c:pt idx="2">
                  <c:v>1 μg/L</c:v>
                </c:pt>
                <c:pt idx="3">
                  <c:v>10 µg/L</c:v>
                </c:pt>
              </c:strCache>
            </c:strRef>
          </c:cat>
          <c:val>
            <c:numRef>
              <c:f>LPO!$E$3:$E$6</c:f>
              <c:numCache>
                <c:formatCode>0.000</c:formatCode>
                <c:ptCount val="4"/>
                <c:pt idx="0">
                  <c:v>2.1281740781988101</c:v>
                </c:pt>
                <c:pt idx="1">
                  <c:v>2.0667405108358259</c:v>
                </c:pt>
                <c:pt idx="2">
                  <c:v>7.9770976493462697</c:v>
                </c:pt>
                <c:pt idx="3">
                  <c:v>6.9067533048625958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LPO!$I$3:$I$6</c15:f>
                <c15:dlblRangeCache>
                  <c:ptCount val="4"/>
                  <c:pt idx="0">
                    <c:v>A</c:v>
                  </c:pt>
                  <c:pt idx="1">
                    <c:v>A</c:v>
                  </c:pt>
                  <c:pt idx="2">
                    <c:v>B</c:v>
                  </c:pt>
                  <c:pt idx="3">
                    <c:v>B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F72B-4049-9654-B7B12AFDEDA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538922864"/>
        <c:axId val="538916144"/>
      </c:barChart>
      <c:catAx>
        <c:axId val="5389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538916144"/>
        <c:crosses val="autoZero"/>
        <c:auto val="1"/>
        <c:lblAlgn val="ctr"/>
        <c:lblOffset val="100"/>
        <c:noMultiLvlLbl val="0"/>
      </c:catAx>
      <c:valAx>
        <c:axId val="538916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t-IT"/>
                  <a:t>MDA level (nmol/mg proteins)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176107101195683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538922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it-IT"/>
              <a:t>LPO P. clarkii gills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00FA9D4-2592-4D9A-91DB-AF876C67E6F4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F14E-4071-9E5D-2EBE447FC2D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7E4C66E-A0FA-426F-A4E3-BFD30650EBA3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F14E-4071-9E5D-2EBE447FC2D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56B12B3-1576-4AFF-914B-397CCC8C475D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F14E-4071-9E5D-2EBE447FC2D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4F0BC80-5232-4EA7-9FA2-739F3A20ECAA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F14E-4071-9E5D-2EBE447FC2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plus"/>
            <c:errValType val="cust"/>
            <c:noEndCap val="0"/>
            <c:plus>
              <c:numRef>
                <c:f>LPO!$P$3:$P$6</c:f>
                <c:numCache>
                  <c:formatCode>General</c:formatCode>
                  <c:ptCount val="4"/>
                  <c:pt idx="0">
                    <c:v>0.13347240856831649</c:v>
                  </c:pt>
                  <c:pt idx="1">
                    <c:v>0.2051709585720512</c:v>
                  </c:pt>
                  <c:pt idx="2">
                    <c:v>0.19336397721300433</c:v>
                  </c:pt>
                  <c:pt idx="3">
                    <c:v>0.1970872635894898</c:v>
                  </c:pt>
                </c:numCache>
              </c:numRef>
            </c:plus>
            <c:minus>
              <c:numRef>
                <c:f>LPO!$P$3:$P$6</c:f>
                <c:numCache>
                  <c:formatCode>General</c:formatCode>
                  <c:ptCount val="4"/>
                  <c:pt idx="0">
                    <c:v>0.13347240856831649</c:v>
                  </c:pt>
                  <c:pt idx="1">
                    <c:v>0.2051709585720512</c:v>
                  </c:pt>
                  <c:pt idx="2">
                    <c:v>0.19336397721300433</c:v>
                  </c:pt>
                  <c:pt idx="3">
                    <c:v>0.1970872635894898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LPO!$N$3:$N$6</c:f>
              <c:strCache>
                <c:ptCount val="4"/>
                <c:pt idx="0">
                  <c:v>CTRL</c:v>
                </c:pt>
                <c:pt idx="1">
                  <c:v>0.5 μg/L</c:v>
                </c:pt>
                <c:pt idx="2">
                  <c:v>1 μg/L</c:v>
                </c:pt>
                <c:pt idx="3">
                  <c:v>10 µg/L</c:v>
                </c:pt>
              </c:strCache>
            </c:strRef>
          </c:cat>
          <c:val>
            <c:numRef>
              <c:f>LPO!$O$3:$O$6</c:f>
              <c:numCache>
                <c:formatCode>0.000</c:formatCode>
                <c:ptCount val="4"/>
                <c:pt idx="0">
                  <c:v>0.37967610530647028</c:v>
                </c:pt>
                <c:pt idx="1">
                  <c:v>0.50526598071338102</c:v>
                </c:pt>
                <c:pt idx="2">
                  <c:v>0.34911338308790696</c:v>
                </c:pt>
                <c:pt idx="3">
                  <c:v>0.8235981284899111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LPO!$S$3:$S$6</c15:f>
                <c15:dlblRangeCache>
                  <c:ptCount val="4"/>
                  <c:pt idx="0">
                    <c:v>A</c:v>
                  </c:pt>
                  <c:pt idx="1">
                    <c:v>A</c:v>
                  </c:pt>
                  <c:pt idx="2">
                    <c:v>A</c:v>
                  </c:pt>
                  <c:pt idx="3">
                    <c:v>B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F14E-4071-9E5D-2EBE447FC2D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538922864"/>
        <c:axId val="538916144"/>
      </c:barChart>
      <c:catAx>
        <c:axId val="5389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538916144"/>
        <c:crosses val="autoZero"/>
        <c:auto val="1"/>
        <c:lblAlgn val="ctr"/>
        <c:lblOffset val="100"/>
        <c:noMultiLvlLbl val="0"/>
      </c:catAx>
      <c:valAx>
        <c:axId val="538916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t-IT"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MDA level (nmol/mg proteins)</a:t>
                </a:r>
              </a:p>
            </c:rich>
          </c:tx>
          <c:layout>
            <c:manualLayout>
              <c:xMode val="edge"/>
              <c:yMode val="edge"/>
              <c:x val="1.2537588083960377E-2"/>
              <c:y val="0.170733659671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538922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/>
              <a:t>SOD activity</a:t>
            </a:r>
            <a:r>
              <a:rPr lang="en-GB" baseline="0"/>
              <a:t> hepatopancreas</a:t>
            </a:r>
            <a:endParaRPr lang="en-GB"/>
          </a:p>
        </c:rich>
      </c:tx>
      <c:layout>
        <c:manualLayout>
          <c:xMode val="edge"/>
          <c:yMode val="edge"/>
          <c:x val="0.3499093253968254"/>
          <c:y val="5.19826388888888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0.14097895338539176"/>
          <c:y val="0.10905310300703776"/>
          <c:w val="0.83862798348457768"/>
          <c:h val="0.7737676269442594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F529D11-1106-48D3-90BB-748DA6F1BE35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7AB-497B-94D4-1CA6246862B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51BC148-2806-4740-8A32-D774A8B52512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7AB-497B-94D4-1CA6246862B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536BF39-0247-4780-B0D3-8A9A69441624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57AB-497B-94D4-1CA6246862B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E67BD98-9C19-47F9-A1BE-D520A08BE470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7AB-497B-94D4-1CA6246862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plus"/>
            <c:errValType val="cust"/>
            <c:noEndCap val="0"/>
            <c:plus>
              <c:numRef>
                <c:f>SOD!$F$3:$F$6</c:f>
                <c:numCache>
                  <c:formatCode>General</c:formatCode>
                  <c:ptCount val="4"/>
                  <c:pt idx="0">
                    <c:v>0.26654760098347008</c:v>
                  </c:pt>
                  <c:pt idx="1">
                    <c:v>0.28621830650074198</c:v>
                  </c:pt>
                  <c:pt idx="2">
                    <c:v>9.5289999876823961E-2</c:v>
                  </c:pt>
                  <c:pt idx="3">
                    <c:v>8.0297321897854948E-2</c:v>
                  </c:pt>
                </c:numCache>
              </c:numRef>
            </c:plus>
            <c:minus>
              <c:numRef>
                <c:f>SOD!$F$3:$F$6</c:f>
                <c:numCache>
                  <c:formatCode>General</c:formatCode>
                  <c:ptCount val="4"/>
                  <c:pt idx="0">
                    <c:v>0.26654760098347008</c:v>
                  </c:pt>
                  <c:pt idx="1">
                    <c:v>0.28621830650074198</c:v>
                  </c:pt>
                  <c:pt idx="2">
                    <c:v>9.5289999876823961E-2</c:v>
                  </c:pt>
                  <c:pt idx="3">
                    <c:v>8.0297321897854948E-2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SOD!$D$3:$D$6</c:f>
              <c:strCache>
                <c:ptCount val="4"/>
                <c:pt idx="0">
                  <c:v>CTRL</c:v>
                </c:pt>
                <c:pt idx="1">
                  <c:v>0.5 μg/L</c:v>
                </c:pt>
                <c:pt idx="2">
                  <c:v>1 μg/L</c:v>
                </c:pt>
                <c:pt idx="3">
                  <c:v>10 µg/L</c:v>
                </c:pt>
              </c:strCache>
            </c:strRef>
          </c:cat>
          <c:val>
            <c:numRef>
              <c:f>SOD!$E$3:$E$6</c:f>
              <c:numCache>
                <c:formatCode>0.000</c:formatCode>
                <c:ptCount val="4"/>
                <c:pt idx="0">
                  <c:v>0.98531538813693598</c:v>
                </c:pt>
                <c:pt idx="1">
                  <c:v>0.96991143368797217</c:v>
                </c:pt>
                <c:pt idx="2">
                  <c:v>0.55177764010165697</c:v>
                </c:pt>
                <c:pt idx="3">
                  <c:v>0.34849984491560315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SOD!$I$3:$I$6</c15:f>
                <c15:dlblRangeCache>
                  <c:ptCount val="4"/>
                  <c:pt idx="0">
                    <c:v>A</c:v>
                  </c:pt>
                  <c:pt idx="1">
                    <c:v>A</c:v>
                  </c:pt>
                  <c:pt idx="2">
                    <c:v>B</c:v>
                  </c:pt>
                  <c:pt idx="3">
                    <c:v>B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57AB-497B-94D4-1CA6246862B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27303176"/>
        <c:axId val="127315464"/>
      </c:barChart>
      <c:catAx>
        <c:axId val="127303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7315464"/>
        <c:crosses val="autoZero"/>
        <c:auto val="1"/>
        <c:lblAlgn val="ctr"/>
        <c:lblOffset val="100"/>
        <c:noMultiLvlLbl val="0"/>
      </c:catAx>
      <c:valAx>
        <c:axId val="127315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U SOD/mg proteins</a:t>
                </a:r>
              </a:p>
            </c:rich>
          </c:tx>
          <c:layout>
            <c:manualLayout>
              <c:xMode val="edge"/>
              <c:yMode val="edge"/>
              <c:x val="9.3857510319534133E-3"/>
              <c:y val="0.322998546045053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0.00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7303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it-IT"/>
              <a:t>SOD activity gills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tx>
                <c:rich>
                  <a:bodyPr/>
                  <a:lstStyle/>
                  <a:p>
                    <a:fld id="{DE697F76-0237-4122-AAAC-300537E8CF84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6D09-4BD3-BB19-AB39CBF9F74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10D5300-6C72-4210-9EFE-0B51D3581523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6D09-4BD3-BB19-AB39CBF9F74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AD71499-C222-4A63-AACA-EDCCF4177249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6D09-4BD3-BB19-AB39CBF9F74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1EA1CC6-F067-4F8D-BBC0-CE9395F295D9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6D09-4BD3-BB19-AB39CBF9F74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plus"/>
            <c:errValType val="cust"/>
            <c:noEndCap val="0"/>
            <c:plus>
              <c:numRef>
                <c:f>SOD!$P$3:$P$6</c:f>
                <c:numCache>
                  <c:formatCode>General</c:formatCode>
                  <c:ptCount val="4"/>
                  <c:pt idx="0">
                    <c:v>24.812253786322792</c:v>
                  </c:pt>
                  <c:pt idx="1">
                    <c:v>33.731593800892298</c:v>
                  </c:pt>
                  <c:pt idx="2">
                    <c:v>29.606877803320966</c:v>
                  </c:pt>
                  <c:pt idx="3">
                    <c:v>29.521610348892814</c:v>
                  </c:pt>
                </c:numCache>
              </c:numRef>
            </c:plus>
            <c:minus>
              <c:numRef>
                <c:f>SOD!$P$3:$P$6</c:f>
                <c:numCache>
                  <c:formatCode>General</c:formatCode>
                  <c:ptCount val="4"/>
                  <c:pt idx="0">
                    <c:v>24.812253786322792</c:v>
                  </c:pt>
                  <c:pt idx="1">
                    <c:v>33.731593800892298</c:v>
                  </c:pt>
                  <c:pt idx="2">
                    <c:v>29.606877803320966</c:v>
                  </c:pt>
                  <c:pt idx="3">
                    <c:v>29.521610348892814</c:v>
                  </c:pt>
                </c:numCache>
              </c:numRef>
            </c:minus>
          </c:errBars>
          <c:cat>
            <c:strRef>
              <c:f>SOD!$N$3:$N$6</c:f>
              <c:strCache>
                <c:ptCount val="4"/>
                <c:pt idx="0">
                  <c:v>CTRL</c:v>
                </c:pt>
                <c:pt idx="1">
                  <c:v>0.5 μg/L</c:v>
                </c:pt>
                <c:pt idx="2">
                  <c:v>1 μg/L</c:v>
                </c:pt>
                <c:pt idx="3">
                  <c:v>10 µg/L</c:v>
                </c:pt>
              </c:strCache>
            </c:strRef>
          </c:cat>
          <c:val>
            <c:numRef>
              <c:f>SOD!$O$3:$O$6</c:f>
              <c:numCache>
                <c:formatCode>0.000</c:formatCode>
                <c:ptCount val="4"/>
                <c:pt idx="0">
                  <c:v>163.90289590363136</c:v>
                </c:pt>
                <c:pt idx="1">
                  <c:v>165.37273762256535</c:v>
                </c:pt>
                <c:pt idx="2">
                  <c:v>196.53177827108362</c:v>
                </c:pt>
                <c:pt idx="3">
                  <c:v>217.30351267403674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SOD!$S$3:$S$6</c15:f>
                <c15:dlblRangeCache>
                  <c:ptCount val="4"/>
                  <c:pt idx="0">
                    <c:v>A</c:v>
                  </c:pt>
                  <c:pt idx="1">
                    <c:v>A</c:v>
                  </c:pt>
                  <c:pt idx="2">
                    <c:v>AB</c:v>
                  </c:pt>
                  <c:pt idx="3">
                    <c:v>B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6D09-4BD3-BB19-AB39CBF9F74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795826431"/>
        <c:axId val="1"/>
      </c:barChart>
      <c:catAx>
        <c:axId val="795826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it-IT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U SOD/mg proteins</a:t>
                </a:r>
              </a:p>
            </c:rich>
          </c:tx>
          <c:layout>
            <c:manualLayout>
              <c:xMode val="edge"/>
              <c:yMode val="edge"/>
              <c:x val="1.5609621062992128E-2"/>
              <c:y val="0.2697489542913764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-60000000" vert="horz"/>
          <a:lstStyle/>
          <a:p>
            <a:pPr>
              <a:defRPr/>
            </a:pPr>
            <a:endParaRPr lang="it-IT"/>
          </a:p>
        </c:txPr>
        <c:crossAx val="7958264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it-IT"/>
              <a:t>Se-GPx</a:t>
            </a:r>
            <a:r>
              <a:rPr lang="it-IT" baseline="0"/>
              <a:t> activity hepatopancreas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88172C4-DC19-4262-B170-C2361BD9803B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34B7-43CB-AF78-DB8EB4CFE01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449AB75-15F8-46E7-BA33-BA77CBEE66E4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34B7-43CB-AF78-DB8EB4CFE01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0941134-87B9-4E68-93C0-D08FD6C8975F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34B7-43CB-AF78-DB8EB4CFE01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09E2601-D337-41F8-A28F-D6C1BB8F91DF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34B7-43CB-AF78-DB8EB4CFE0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plus"/>
            <c:errValType val="cust"/>
            <c:noEndCap val="0"/>
            <c:plus>
              <c:numRef>
                <c:f>'Se-GPX'!$F$3:$F$6</c:f>
                <c:numCache>
                  <c:formatCode>General</c:formatCode>
                  <c:ptCount val="4"/>
                  <c:pt idx="0">
                    <c:v>2.6540596806113093E-2</c:v>
                  </c:pt>
                  <c:pt idx="1">
                    <c:v>4.0807603247145059E-2</c:v>
                  </c:pt>
                  <c:pt idx="2">
                    <c:v>1.7339292413627937E-2</c:v>
                  </c:pt>
                  <c:pt idx="3">
                    <c:v>1.2961492050076941E-2</c:v>
                  </c:pt>
                </c:numCache>
              </c:numRef>
            </c:plus>
            <c:minus>
              <c:numRef>
                <c:f>'Se-GPX'!$F$3:$F$6</c:f>
                <c:numCache>
                  <c:formatCode>General</c:formatCode>
                  <c:ptCount val="4"/>
                  <c:pt idx="0">
                    <c:v>2.6540596806113093E-2</c:v>
                  </c:pt>
                  <c:pt idx="1">
                    <c:v>4.0807603247145059E-2</c:v>
                  </c:pt>
                  <c:pt idx="2">
                    <c:v>1.7339292413627937E-2</c:v>
                  </c:pt>
                  <c:pt idx="3">
                    <c:v>1.2961492050076941E-2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'Se-GPX'!$D$3:$D$6</c:f>
              <c:strCache>
                <c:ptCount val="4"/>
                <c:pt idx="0">
                  <c:v>CTRL</c:v>
                </c:pt>
                <c:pt idx="1">
                  <c:v>0.5 μg/L</c:v>
                </c:pt>
                <c:pt idx="2">
                  <c:v>1 μg/L</c:v>
                </c:pt>
                <c:pt idx="3">
                  <c:v>10 µg/L</c:v>
                </c:pt>
              </c:strCache>
            </c:strRef>
          </c:cat>
          <c:val>
            <c:numRef>
              <c:f>'Se-GPX'!$E$3:$E$6</c:f>
              <c:numCache>
                <c:formatCode>0.00000</c:formatCode>
                <c:ptCount val="4"/>
                <c:pt idx="0">
                  <c:v>8.1730055058247764E-2</c:v>
                </c:pt>
                <c:pt idx="1">
                  <c:v>0.14176203720667394</c:v>
                </c:pt>
                <c:pt idx="2">
                  <c:v>5.1104206319411136E-2</c:v>
                </c:pt>
                <c:pt idx="3">
                  <c:v>1.7887857247067287E-2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'Se-GPX'!$I$3:$I$6</c15:f>
                <c15:dlblRangeCache>
                  <c:ptCount val="4"/>
                  <c:pt idx="0">
                    <c:v>A</c:v>
                  </c:pt>
                  <c:pt idx="1">
                    <c:v>B</c:v>
                  </c:pt>
                  <c:pt idx="2">
                    <c:v>AC</c:v>
                  </c:pt>
                  <c:pt idx="3">
                    <c:v>C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34B7-43CB-AF78-DB8EB4CFE0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122108576"/>
        <c:axId val="1122109056"/>
      </c:barChart>
      <c:catAx>
        <c:axId val="112210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122109056"/>
        <c:crosses val="autoZero"/>
        <c:auto val="1"/>
        <c:lblAlgn val="ctr"/>
        <c:lblOffset val="100"/>
        <c:noMultiLvlLbl val="0"/>
      </c:catAx>
      <c:valAx>
        <c:axId val="112210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t-IT"/>
                  <a:t>U</a:t>
                </a:r>
                <a:r>
                  <a:rPr lang="it-IT" baseline="0"/>
                  <a:t> Se-GPx/ mg proteins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8.3333333333333332E-3"/>
              <c:y val="0.247588582677165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122108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it-IT"/>
              <a:t>Se-GPx activity gills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E7F1384-F29E-4F33-81E4-32F27434BDC6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B4B-4D11-8251-8F81C715AAC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79BE249-652F-4D45-A256-6D931FF72B42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9B4B-4D11-8251-8F81C715AAC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1DB932E-E0DE-4750-B6A3-54F0417AD282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9B4B-4D11-8251-8F81C715AAC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2873156-3A07-45A0-9CD3-7F00269D7699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9B4B-4D11-8251-8F81C715AA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plus"/>
            <c:errValType val="cust"/>
            <c:noEndCap val="0"/>
            <c:plus>
              <c:numRef>
                <c:f>'Se-GPX'!$P$3:$P$6</c:f>
                <c:numCache>
                  <c:formatCode>General</c:formatCode>
                  <c:ptCount val="4"/>
                  <c:pt idx="0">
                    <c:v>5.8405625841974854E-2</c:v>
                  </c:pt>
                  <c:pt idx="1">
                    <c:v>0.12780086311959143</c:v>
                  </c:pt>
                  <c:pt idx="2">
                    <c:v>4.7254280410309123E-2</c:v>
                  </c:pt>
                  <c:pt idx="3">
                    <c:v>1.8255075407118435E-2</c:v>
                  </c:pt>
                </c:numCache>
              </c:numRef>
            </c:plus>
            <c:minus>
              <c:numRef>
                <c:f>'Se-GPX'!$P$3:$P$6</c:f>
                <c:numCache>
                  <c:formatCode>General</c:formatCode>
                  <c:ptCount val="4"/>
                  <c:pt idx="0">
                    <c:v>5.8405625841974854E-2</c:v>
                  </c:pt>
                  <c:pt idx="1">
                    <c:v>0.12780086311959143</c:v>
                  </c:pt>
                  <c:pt idx="2">
                    <c:v>4.7254280410309123E-2</c:v>
                  </c:pt>
                  <c:pt idx="3">
                    <c:v>1.8255075407118435E-2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'Se-GPX'!$N$3:$N$6</c:f>
              <c:strCache>
                <c:ptCount val="4"/>
                <c:pt idx="0">
                  <c:v>CTRL</c:v>
                </c:pt>
                <c:pt idx="1">
                  <c:v>0.5 μg/L</c:v>
                </c:pt>
                <c:pt idx="2">
                  <c:v>1 μg/L</c:v>
                </c:pt>
                <c:pt idx="3">
                  <c:v>10 µg/L</c:v>
                </c:pt>
              </c:strCache>
            </c:strRef>
          </c:cat>
          <c:val>
            <c:numRef>
              <c:f>'Se-GPX'!$O$3:$O$6</c:f>
              <c:numCache>
                <c:formatCode>0.0000</c:formatCode>
                <c:ptCount val="4"/>
                <c:pt idx="0">
                  <c:v>0.25517152792957853</c:v>
                </c:pt>
                <c:pt idx="1">
                  <c:v>0.38636111400924422</c:v>
                </c:pt>
                <c:pt idx="2">
                  <c:v>0.17265441883578483</c:v>
                </c:pt>
                <c:pt idx="3">
                  <c:v>0.1276790344408863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'Se-GPX'!$T$3:$T$6</c15:f>
                <c15:dlblRangeCache>
                  <c:ptCount val="4"/>
                  <c:pt idx="0">
                    <c:v>A</c:v>
                  </c:pt>
                  <c:pt idx="1">
                    <c:v>B</c:v>
                  </c:pt>
                  <c:pt idx="2">
                    <c:v>AC</c:v>
                  </c:pt>
                  <c:pt idx="3">
                    <c:v>C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9B4B-4D11-8251-8F81C715AA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2049636559"/>
        <c:axId val="2049635119"/>
      </c:barChart>
      <c:catAx>
        <c:axId val="2049636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2049635119"/>
        <c:crosses val="autoZero"/>
        <c:auto val="1"/>
        <c:lblAlgn val="ctr"/>
        <c:lblOffset val="100"/>
        <c:noMultiLvlLbl val="0"/>
      </c:catAx>
      <c:valAx>
        <c:axId val="2049635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t-IT"/>
                  <a:t>U Se-GPx/</a:t>
                </a:r>
                <a:r>
                  <a:rPr lang="it-IT" baseline="0"/>
                  <a:t> mg proteins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1.1132577603708288E-2"/>
              <c:y val="0.233363733008110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0.000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2049636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it-IT"/>
              <a:t>CAT activity gills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7B6A85B-EE88-40C2-89CF-B3A65733ECFB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D4E-4BA0-97E8-B5A7580594F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A3A24F7-4FD7-4D36-A332-BA691E16A96B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9D4E-4BA0-97E8-B5A7580594F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C9B0898-105A-4ACC-A75E-8A5386315B51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9D4E-4BA0-97E8-B5A7580594F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9B3FAFB-BDFE-4CB7-AE78-B56FBA024E50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9D4E-4BA0-97E8-B5A7580594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plus"/>
            <c:errValType val="cust"/>
            <c:noEndCap val="0"/>
            <c:plus>
              <c:numRef>
                <c:f>'CAT '!$P$3:$P$6</c:f>
                <c:numCache>
                  <c:formatCode>General</c:formatCode>
                  <c:ptCount val="4"/>
                  <c:pt idx="0">
                    <c:v>31.468333694138387</c:v>
                  </c:pt>
                  <c:pt idx="1">
                    <c:v>29.341542150465433</c:v>
                  </c:pt>
                  <c:pt idx="2">
                    <c:v>51.204745928406616</c:v>
                  </c:pt>
                  <c:pt idx="3">
                    <c:v>19.390333862085381</c:v>
                  </c:pt>
                </c:numCache>
              </c:numRef>
            </c:plus>
            <c:minus>
              <c:numRef>
                <c:f>'CAT '!$P$3:$P$6</c:f>
                <c:numCache>
                  <c:formatCode>General</c:formatCode>
                  <c:ptCount val="4"/>
                  <c:pt idx="0">
                    <c:v>31.468333694138387</c:v>
                  </c:pt>
                  <c:pt idx="1">
                    <c:v>29.341542150465433</c:v>
                  </c:pt>
                  <c:pt idx="2">
                    <c:v>51.204745928406616</c:v>
                  </c:pt>
                  <c:pt idx="3">
                    <c:v>19.390333862085381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'CAT '!$N$3:$N$6</c:f>
              <c:strCache>
                <c:ptCount val="4"/>
                <c:pt idx="0">
                  <c:v>CTRL</c:v>
                </c:pt>
                <c:pt idx="1">
                  <c:v>0.5 μg/L</c:v>
                </c:pt>
                <c:pt idx="2">
                  <c:v>1 μg/L</c:v>
                </c:pt>
                <c:pt idx="3">
                  <c:v>10 µg/L</c:v>
                </c:pt>
              </c:strCache>
            </c:strRef>
          </c:cat>
          <c:val>
            <c:numRef>
              <c:f>'CAT '!$O$3:$O$6</c:f>
              <c:numCache>
                <c:formatCode>0.000</c:formatCode>
                <c:ptCount val="4"/>
                <c:pt idx="0">
                  <c:v>85.66218905001044</c:v>
                </c:pt>
                <c:pt idx="1">
                  <c:v>88.225190764551414</c:v>
                </c:pt>
                <c:pt idx="2">
                  <c:v>152.76567143973838</c:v>
                </c:pt>
                <c:pt idx="3">
                  <c:v>91.006722870528762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'CAT '!$S$3:$S$6</c15:f>
                <c15:dlblRangeCache>
                  <c:ptCount val="4"/>
                  <c:pt idx="0">
                    <c:v>A</c:v>
                  </c:pt>
                  <c:pt idx="1">
                    <c:v>A</c:v>
                  </c:pt>
                  <c:pt idx="2">
                    <c:v>B</c:v>
                  </c:pt>
                  <c:pt idx="3">
                    <c:v>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9D4E-4BA0-97E8-B5A7580594F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2057536767"/>
        <c:axId val="2057538687"/>
      </c:barChart>
      <c:catAx>
        <c:axId val="2057536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2057538687"/>
        <c:crosses val="autoZero"/>
        <c:auto val="1"/>
        <c:lblAlgn val="ctr"/>
        <c:lblOffset val="100"/>
        <c:noMultiLvlLbl val="0"/>
      </c:catAx>
      <c:valAx>
        <c:axId val="2057538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t-IT"/>
                  <a:t>U CAT/mg proteins</a:t>
                </a:r>
              </a:p>
            </c:rich>
          </c:tx>
          <c:layout>
            <c:manualLayout>
              <c:xMode val="edge"/>
              <c:yMode val="edge"/>
              <c:x val="9.3414454277286132E-3"/>
              <c:y val="0.26132807807807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20575367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106680</xdr:colOff>
      <xdr:row>6</xdr:row>
      <xdr:rowOff>114300</xdr:rowOff>
    </xdr:from>
    <xdr:to>
      <xdr:col>8</xdr:col>
      <xdr:colOff>795660</xdr:colOff>
      <xdr:row>22</xdr:row>
      <xdr:rowOff>68220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D8B7382-75F7-40AE-A9C5-01FBE6770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76200</xdr:colOff>
      <xdr:row>6</xdr:row>
      <xdr:rowOff>129540</xdr:rowOff>
    </xdr:from>
    <xdr:to>
      <xdr:col>18</xdr:col>
      <xdr:colOff>765180</xdr:colOff>
      <xdr:row>22</xdr:row>
      <xdr:rowOff>83460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768DC1-FD22-44D4-9B01-A42102DFE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396240</xdr:colOff>
      <xdr:row>6</xdr:row>
      <xdr:rowOff>167640</xdr:rowOff>
    </xdr:from>
    <xdr:to>
      <xdr:col>9</xdr:col>
      <xdr:colOff>117480</xdr:colOff>
      <xdr:row>22</xdr:row>
      <xdr:rowOff>121560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34928E5-68BF-4AE4-A58C-72E53E2C8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464820</xdr:colOff>
      <xdr:row>6</xdr:row>
      <xdr:rowOff>129539</xdr:rowOff>
    </xdr:from>
    <xdr:to>
      <xdr:col>19</xdr:col>
      <xdr:colOff>231780</xdr:colOff>
      <xdr:row>22</xdr:row>
      <xdr:rowOff>83459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10A6955-B65B-413C-B9FE-A5813ED620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83821</xdr:colOff>
      <xdr:row>6</xdr:row>
      <xdr:rowOff>68580</xdr:rowOff>
    </xdr:from>
    <xdr:to>
      <xdr:col>8</xdr:col>
      <xdr:colOff>772801</xdr:colOff>
      <xdr:row>22</xdr:row>
      <xdr:rowOff>22500</xdr:rowOff>
    </xdr:to>
    <xdr:graphicFrame macro="">
      <xdr:nvGraphicFramePr>
        <xdr:cNvPr id="2" name="Grafico 6">
          <a:extLst>
            <a:ext uri="{FF2B5EF4-FFF2-40B4-BE49-F238E27FC236}">
              <a16:creationId xmlns:a16="http://schemas.microsoft.com/office/drawing/2014/main" id="{A23DBD73-C326-4419-BB54-06D06B283755}"/>
            </a:ext>
            <a:ext uri="{147F2762-F138-4A5C-976F-8EAC2B608ADB}">
              <a16:predDERef xmlns:a16="http://schemas.microsoft.com/office/drawing/2014/main" pred="{6F7FCBE6-3C54-49F2-A2F4-AB6D6FD9BA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586739</xdr:colOff>
      <xdr:row>6</xdr:row>
      <xdr:rowOff>121920</xdr:rowOff>
    </xdr:from>
    <xdr:to>
      <xdr:col>19</xdr:col>
      <xdr:colOff>285119</xdr:colOff>
      <xdr:row>22</xdr:row>
      <xdr:rowOff>75840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B9070D18-F596-498D-9257-E262F62C29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6</xdr:row>
      <xdr:rowOff>137160</xdr:rowOff>
    </xdr:from>
    <xdr:to>
      <xdr:col>8</xdr:col>
      <xdr:colOff>803280</xdr:colOff>
      <xdr:row>22</xdr:row>
      <xdr:rowOff>91080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C0DEBBF-E680-44FC-9FCB-14CAD95F0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571500</xdr:colOff>
      <xdr:row>6</xdr:row>
      <xdr:rowOff>137159</xdr:rowOff>
    </xdr:from>
    <xdr:to>
      <xdr:col>18</xdr:col>
      <xdr:colOff>650880</xdr:colOff>
      <xdr:row>22</xdr:row>
      <xdr:rowOff>91079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E6AB5E-E034-4205-BD80-5A45AC3987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518160</xdr:colOff>
      <xdr:row>6</xdr:row>
      <xdr:rowOff>68580</xdr:rowOff>
    </xdr:from>
    <xdr:to>
      <xdr:col>18</xdr:col>
      <xdr:colOff>597540</xdr:colOff>
      <xdr:row>22</xdr:row>
      <xdr:rowOff>22500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DA197ED-EBDF-4E07-B999-774C1D752A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586740</xdr:colOff>
      <xdr:row>6</xdr:row>
      <xdr:rowOff>179070</xdr:rowOff>
    </xdr:from>
    <xdr:to>
      <xdr:col>8</xdr:col>
      <xdr:colOff>666120</xdr:colOff>
      <xdr:row>22</xdr:row>
      <xdr:rowOff>132990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B627970-B141-60C5-A068-AB30669E3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04721-5C97-46D4-AD1F-81DDABB4DA99}">
  <dimension ref="A1:AE74"/>
  <sheetViews>
    <sheetView topLeftCell="A38" zoomScale="87" zoomScaleNormal="90" zoomScaleSheetLayoutView="50" workbookViewId="0">
      <selection activeCell="D60" sqref="D60"/>
    </sheetView>
  </sheetViews>
  <sheetFormatPr defaultRowHeight="14.4" x14ac:dyDescent="0.3"/>
  <cols>
    <col min="1" max="1" width="17.77734375" bestFit="1" customWidth="1"/>
    <col min="2" max="2" width="8.109375" bestFit="1" customWidth="1"/>
    <col min="3" max="3" width="18.44140625" bestFit="1" customWidth="1"/>
    <col min="4" max="4" width="12.6640625" style="1" bestFit="1" customWidth="1"/>
    <col min="5" max="5" width="18.44140625" bestFit="1" customWidth="1"/>
    <col min="6" max="6" width="8.77734375" bestFit="1" customWidth="1"/>
    <col min="7" max="7" width="10.109375" bestFit="1" customWidth="1"/>
    <col min="8" max="8" width="11.33203125" bestFit="1" customWidth="1"/>
    <col min="9" max="9" width="21.6640625" bestFit="1" customWidth="1"/>
    <col min="10" max="10" width="12.109375" bestFit="1" customWidth="1"/>
    <col min="11" max="11" width="22.6640625" bestFit="1" customWidth="1"/>
    <col min="12" max="12" width="22.33203125" bestFit="1" customWidth="1"/>
    <col min="13" max="13" width="7.33203125" bestFit="1" customWidth="1"/>
    <col min="14" max="14" width="18.44140625" bestFit="1" customWidth="1"/>
    <col min="15" max="15" width="17.33203125" customWidth="1"/>
    <col min="16" max="16" width="13.21875" bestFit="1" customWidth="1"/>
    <col min="17" max="17" width="8.77734375" bestFit="1" customWidth="1"/>
    <col min="18" max="19" width="10.109375" bestFit="1" customWidth="1"/>
    <col min="20" max="20" width="21.6640625" bestFit="1" customWidth="1"/>
    <col min="21" max="21" width="8.5546875" bestFit="1" customWidth="1"/>
    <col min="22" max="22" width="4.5546875" bestFit="1" customWidth="1"/>
    <col min="23" max="23" width="17.33203125" bestFit="1" customWidth="1"/>
    <col min="24" max="24" width="8.5546875" bestFit="1" customWidth="1"/>
    <col min="27" max="27" width="17.33203125" bestFit="1" customWidth="1"/>
    <col min="28" max="28" width="15.6640625" customWidth="1"/>
    <col min="29" max="29" width="24.5546875" customWidth="1"/>
    <col min="30" max="30" width="14.6640625" customWidth="1"/>
    <col min="31" max="31" width="16.33203125" customWidth="1"/>
  </cols>
  <sheetData>
    <row r="1" spans="1:31" x14ac:dyDescent="0.3">
      <c r="L1" s="81"/>
      <c r="M1" s="81"/>
      <c r="N1" s="81"/>
      <c r="O1" s="81"/>
      <c r="AB1" s="81"/>
      <c r="AC1" s="81"/>
      <c r="AD1" s="81"/>
      <c r="AE1" s="81"/>
    </row>
    <row r="2" spans="1:31" ht="18.600000000000001" thickBot="1" x14ac:dyDescent="0.4">
      <c r="D2" s="2" t="s">
        <v>0</v>
      </c>
      <c r="E2" s="2" t="s">
        <v>4</v>
      </c>
      <c r="F2" s="2" t="s">
        <v>2</v>
      </c>
      <c r="G2" s="2" t="s">
        <v>3</v>
      </c>
      <c r="H2" s="2" t="s">
        <v>1</v>
      </c>
      <c r="I2" s="2" t="s">
        <v>7</v>
      </c>
      <c r="J2" s="2" t="s">
        <v>8</v>
      </c>
      <c r="K2" s="2"/>
      <c r="L2" s="2"/>
      <c r="O2" s="2" t="s">
        <v>0</v>
      </c>
      <c r="P2" s="2" t="s">
        <v>4</v>
      </c>
      <c r="Q2" s="2" t="s">
        <v>2</v>
      </c>
      <c r="R2" s="2" t="s">
        <v>3</v>
      </c>
      <c r="S2" s="2" t="s">
        <v>1</v>
      </c>
      <c r="T2" s="2" t="s">
        <v>7</v>
      </c>
      <c r="U2" s="2" t="s">
        <v>8</v>
      </c>
    </row>
    <row r="3" spans="1:31" x14ac:dyDescent="0.3">
      <c r="A3">
        <v>1</v>
      </c>
      <c r="B3" s="82" t="s">
        <v>9</v>
      </c>
      <c r="C3" s="7"/>
      <c r="D3" s="20">
        <v>1</v>
      </c>
      <c r="E3" s="7">
        <v>22.39</v>
      </c>
      <c r="F3" s="7">
        <v>4.4400000000000004</v>
      </c>
      <c r="G3" s="7">
        <v>1.75</v>
      </c>
      <c r="H3" s="3" t="s">
        <v>5</v>
      </c>
      <c r="I3" s="7">
        <v>1.22</v>
      </c>
      <c r="J3" s="8"/>
      <c r="L3">
        <v>1</v>
      </c>
      <c r="M3" s="91" t="s">
        <v>10</v>
      </c>
      <c r="N3" s="12"/>
      <c r="O3" s="20">
        <v>41</v>
      </c>
      <c r="P3" s="7">
        <v>25.54</v>
      </c>
      <c r="Q3" s="7">
        <v>4.75</v>
      </c>
      <c r="R3" s="7">
        <v>1.9</v>
      </c>
      <c r="S3" s="7" t="s">
        <v>5</v>
      </c>
      <c r="T3" s="7">
        <v>1.64</v>
      </c>
      <c r="U3" s="8"/>
    </row>
    <row r="4" spans="1:31" x14ac:dyDescent="0.3">
      <c r="A4">
        <v>2</v>
      </c>
      <c r="B4" s="83"/>
      <c r="D4" s="21">
        <v>2</v>
      </c>
      <c r="E4">
        <v>15.82</v>
      </c>
      <c r="F4">
        <v>4.2</v>
      </c>
      <c r="G4">
        <v>1.53</v>
      </c>
      <c r="H4" s="1" t="s">
        <v>6</v>
      </c>
      <c r="I4">
        <v>2.2400000000000002</v>
      </c>
      <c r="J4" s="9">
        <v>1.36</v>
      </c>
      <c r="L4">
        <v>2</v>
      </c>
      <c r="M4" s="92"/>
      <c r="N4" s="13"/>
      <c r="O4" s="21">
        <v>42</v>
      </c>
      <c r="P4">
        <v>25.11</v>
      </c>
      <c r="Q4">
        <v>4.8899999999999997</v>
      </c>
      <c r="R4">
        <v>1.99</v>
      </c>
      <c r="S4" t="s">
        <v>6</v>
      </c>
      <c r="T4">
        <v>1.99</v>
      </c>
      <c r="U4" s="9">
        <v>1.17</v>
      </c>
    </row>
    <row r="5" spans="1:31" x14ac:dyDescent="0.3">
      <c r="A5">
        <v>3</v>
      </c>
      <c r="B5" s="83"/>
      <c r="D5" s="21">
        <v>3</v>
      </c>
      <c r="E5">
        <v>13.73</v>
      </c>
      <c r="F5">
        <v>4</v>
      </c>
      <c r="G5">
        <v>1.47</v>
      </c>
      <c r="H5" s="1" t="s">
        <v>6</v>
      </c>
      <c r="I5">
        <v>1.57</v>
      </c>
      <c r="J5" s="9">
        <v>1.1499999999999999</v>
      </c>
      <c r="L5">
        <v>3</v>
      </c>
      <c r="M5" s="92"/>
      <c r="N5" s="13"/>
      <c r="O5" s="21">
        <v>43</v>
      </c>
      <c r="P5">
        <v>33.32</v>
      </c>
      <c r="Q5">
        <v>5.42</v>
      </c>
      <c r="R5">
        <v>2.58</v>
      </c>
      <c r="S5" t="s">
        <v>5</v>
      </c>
      <c r="T5">
        <v>2.4300000000000002</v>
      </c>
      <c r="U5" s="9"/>
    </row>
    <row r="6" spans="1:31" x14ac:dyDescent="0.3">
      <c r="A6">
        <v>4</v>
      </c>
      <c r="B6" s="83"/>
      <c r="D6" s="21">
        <v>4</v>
      </c>
      <c r="E6">
        <v>28.85</v>
      </c>
      <c r="F6">
        <v>4.99</v>
      </c>
      <c r="G6">
        <v>1.94</v>
      </c>
      <c r="H6" s="1" t="s">
        <v>6</v>
      </c>
      <c r="I6">
        <v>2.09</v>
      </c>
      <c r="J6" s="9">
        <v>1.75</v>
      </c>
      <c r="L6">
        <v>4</v>
      </c>
      <c r="M6" s="92"/>
      <c r="N6" s="13"/>
      <c r="O6" s="21">
        <v>44</v>
      </c>
      <c r="P6">
        <v>41.11</v>
      </c>
      <c r="Q6">
        <v>5.67</v>
      </c>
      <c r="R6">
        <v>2.19</v>
      </c>
      <c r="S6" t="s">
        <v>5</v>
      </c>
      <c r="T6">
        <v>2.4500000000000002</v>
      </c>
      <c r="U6" s="9"/>
    </row>
    <row r="7" spans="1:31" x14ac:dyDescent="0.3">
      <c r="A7">
        <v>5</v>
      </c>
      <c r="B7" s="83"/>
      <c r="D7" s="21">
        <v>5</v>
      </c>
      <c r="E7">
        <v>32.200000000000003</v>
      </c>
      <c r="F7">
        <v>5.42</v>
      </c>
      <c r="G7">
        <v>2.17</v>
      </c>
      <c r="H7" s="1" t="s">
        <v>5</v>
      </c>
      <c r="I7">
        <v>1.83</v>
      </c>
      <c r="J7" s="9"/>
      <c r="L7">
        <v>5</v>
      </c>
      <c r="M7" s="92"/>
      <c r="N7" s="13"/>
      <c r="O7" s="21">
        <v>45</v>
      </c>
      <c r="P7">
        <v>27.11</v>
      </c>
      <c r="Q7">
        <v>4.93</v>
      </c>
      <c r="R7">
        <v>1.89</v>
      </c>
      <c r="S7" t="s">
        <v>5</v>
      </c>
      <c r="T7">
        <v>1.86</v>
      </c>
      <c r="U7" s="9"/>
    </row>
    <row r="8" spans="1:31" x14ac:dyDescent="0.3">
      <c r="A8">
        <v>6</v>
      </c>
      <c r="B8" s="83"/>
      <c r="D8" s="21">
        <v>6</v>
      </c>
      <c r="E8">
        <v>20.43</v>
      </c>
      <c r="F8">
        <v>4.4000000000000004</v>
      </c>
      <c r="G8">
        <v>1.74</v>
      </c>
      <c r="H8" s="1" t="s">
        <v>6</v>
      </c>
      <c r="I8">
        <v>2.04</v>
      </c>
      <c r="J8" s="9">
        <v>1.04</v>
      </c>
      <c r="L8">
        <v>6</v>
      </c>
      <c r="M8" s="92"/>
      <c r="N8" s="13"/>
      <c r="O8" s="21">
        <v>46</v>
      </c>
      <c r="P8">
        <v>27.35</v>
      </c>
      <c r="Q8">
        <v>4.97</v>
      </c>
      <c r="R8">
        <v>1.97</v>
      </c>
      <c r="S8" t="s">
        <v>6</v>
      </c>
      <c r="T8">
        <v>1.97</v>
      </c>
      <c r="U8" s="9">
        <v>1.92</v>
      </c>
    </row>
    <row r="9" spans="1:31" x14ac:dyDescent="0.3">
      <c r="A9">
        <v>7</v>
      </c>
      <c r="B9" s="83"/>
      <c r="D9" s="21">
        <v>7</v>
      </c>
      <c r="E9">
        <v>40.6</v>
      </c>
      <c r="F9">
        <v>5.44</v>
      </c>
      <c r="G9">
        <v>2.14</v>
      </c>
      <c r="H9" s="1" t="s">
        <v>5</v>
      </c>
      <c r="I9">
        <v>1.64</v>
      </c>
      <c r="J9" s="9"/>
      <c r="L9">
        <v>7</v>
      </c>
      <c r="M9" s="92"/>
      <c r="N9" s="13"/>
      <c r="O9" s="21">
        <v>47</v>
      </c>
      <c r="P9">
        <v>28.89</v>
      </c>
      <c r="Q9">
        <v>4.93</v>
      </c>
      <c r="R9">
        <v>1.96</v>
      </c>
      <c r="S9" t="s">
        <v>5</v>
      </c>
      <c r="T9">
        <v>1.63</v>
      </c>
      <c r="U9" s="9"/>
    </row>
    <row r="10" spans="1:31" x14ac:dyDescent="0.3">
      <c r="A10">
        <v>8</v>
      </c>
      <c r="B10" s="83"/>
      <c r="C10" s="1"/>
      <c r="D10" s="21">
        <v>8</v>
      </c>
      <c r="E10">
        <v>16.82</v>
      </c>
      <c r="F10">
        <v>4.03</v>
      </c>
      <c r="G10">
        <v>1.57</v>
      </c>
      <c r="H10" s="1" t="s">
        <v>6</v>
      </c>
      <c r="I10">
        <v>1.66</v>
      </c>
      <c r="J10" s="9">
        <v>1.24</v>
      </c>
      <c r="L10">
        <v>8</v>
      </c>
      <c r="M10" s="92"/>
      <c r="N10" s="13"/>
      <c r="O10" s="21">
        <v>48</v>
      </c>
      <c r="P10">
        <v>15.78</v>
      </c>
      <c r="Q10">
        <v>4.3499999999999996</v>
      </c>
      <c r="R10">
        <v>1.2</v>
      </c>
      <c r="S10" t="s">
        <v>5</v>
      </c>
      <c r="T10">
        <v>1.96</v>
      </c>
      <c r="U10" s="9"/>
    </row>
    <row r="11" spans="1:31" x14ac:dyDescent="0.3">
      <c r="A11">
        <v>9</v>
      </c>
      <c r="B11" s="83"/>
      <c r="C11" s="1"/>
      <c r="D11" s="21">
        <v>9</v>
      </c>
      <c r="E11">
        <v>17.690000000000001</v>
      </c>
      <c r="F11">
        <v>4.28</v>
      </c>
      <c r="G11">
        <v>1.05</v>
      </c>
      <c r="H11" s="1" t="s">
        <v>5</v>
      </c>
      <c r="I11">
        <v>1.4</v>
      </c>
      <c r="J11" s="9"/>
      <c r="L11">
        <v>9</v>
      </c>
      <c r="M11" s="92"/>
      <c r="N11" s="13"/>
      <c r="O11" s="21">
        <v>49</v>
      </c>
      <c r="P11">
        <v>33.619999999999997</v>
      </c>
      <c r="Q11">
        <v>5.14</v>
      </c>
      <c r="R11">
        <v>2.19</v>
      </c>
      <c r="S11" t="s">
        <v>6</v>
      </c>
      <c r="T11">
        <v>2.4700000000000002</v>
      </c>
      <c r="U11" s="9">
        <v>1.56</v>
      </c>
    </row>
    <row r="12" spans="1:31" x14ac:dyDescent="0.3">
      <c r="A12">
        <v>10</v>
      </c>
      <c r="B12" s="83"/>
      <c r="D12" s="21">
        <v>10</v>
      </c>
      <c r="E12">
        <v>33.81</v>
      </c>
      <c r="F12">
        <v>5.29</v>
      </c>
      <c r="G12">
        <v>2</v>
      </c>
      <c r="H12" s="1" t="s">
        <v>5</v>
      </c>
      <c r="I12">
        <v>1.57</v>
      </c>
      <c r="J12" s="9"/>
      <c r="L12">
        <v>10</v>
      </c>
      <c r="M12" s="92"/>
      <c r="N12" s="13"/>
      <c r="O12" s="21">
        <v>50</v>
      </c>
      <c r="P12">
        <v>26.28</v>
      </c>
      <c r="Q12">
        <v>4.79</v>
      </c>
      <c r="R12">
        <v>1.95</v>
      </c>
      <c r="S12" t="s">
        <v>5</v>
      </c>
      <c r="T12">
        <v>1.52</v>
      </c>
      <c r="U12" s="9"/>
    </row>
    <row r="13" spans="1:31" x14ac:dyDescent="0.3">
      <c r="A13">
        <v>11</v>
      </c>
      <c r="B13" s="83"/>
      <c r="D13" s="21">
        <v>11</v>
      </c>
      <c r="E13">
        <v>17.61</v>
      </c>
      <c r="F13">
        <v>4.3</v>
      </c>
      <c r="G13">
        <v>1.51</v>
      </c>
      <c r="H13" s="1" t="s">
        <v>5</v>
      </c>
      <c r="I13">
        <v>1.56</v>
      </c>
      <c r="J13" s="9"/>
      <c r="L13">
        <v>11</v>
      </c>
      <c r="M13" s="92"/>
      <c r="N13" s="13"/>
      <c r="O13" s="21">
        <v>51</v>
      </c>
      <c r="P13">
        <v>24.73</v>
      </c>
      <c r="Q13">
        <v>4.6900000000000004</v>
      </c>
      <c r="R13">
        <v>1.7949999999999999</v>
      </c>
      <c r="S13" t="s">
        <v>5</v>
      </c>
      <c r="T13">
        <v>1.37</v>
      </c>
      <c r="U13" s="9"/>
    </row>
    <row r="14" spans="1:31" ht="15" thickBot="1" x14ac:dyDescent="0.35">
      <c r="A14">
        <v>12</v>
      </c>
      <c r="B14" s="83"/>
      <c r="D14" s="21">
        <v>12</v>
      </c>
      <c r="E14">
        <v>24.6</v>
      </c>
      <c r="F14">
        <v>4.6900000000000004</v>
      </c>
      <c r="G14">
        <v>1.86</v>
      </c>
      <c r="H14" s="1" t="s">
        <v>5</v>
      </c>
      <c r="I14">
        <v>1.36</v>
      </c>
      <c r="J14" s="9"/>
      <c r="L14">
        <v>12</v>
      </c>
      <c r="M14" s="92"/>
      <c r="N14" s="13"/>
      <c r="O14" s="21">
        <v>52</v>
      </c>
      <c r="P14">
        <v>23.77</v>
      </c>
      <c r="Q14">
        <v>4.5199999999999996</v>
      </c>
      <c r="R14">
        <v>1.81</v>
      </c>
      <c r="S14" t="s">
        <v>5</v>
      </c>
      <c r="T14">
        <v>1.91</v>
      </c>
      <c r="U14" s="9"/>
    </row>
    <row r="15" spans="1:31" ht="15" thickBot="1" x14ac:dyDescent="0.35">
      <c r="A15">
        <v>1</v>
      </c>
      <c r="B15" s="83"/>
      <c r="C15" s="97" t="s">
        <v>52</v>
      </c>
      <c r="D15" s="3">
        <v>13</v>
      </c>
      <c r="E15" s="7">
        <v>30.75</v>
      </c>
      <c r="F15" s="7">
        <v>5</v>
      </c>
      <c r="G15" s="7">
        <v>2</v>
      </c>
      <c r="H15" s="3" t="s">
        <v>5</v>
      </c>
      <c r="I15" s="7">
        <v>1.66</v>
      </c>
      <c r="J15" s="8"/>
      <c r="L15">
        <v>13</v>
      </c>
      <c r="M15" s="92"/>
      <c r="N15" s="13"/>
      <c r="O15" s="21">
        <v>53</v>
      </c>
      <c r="P15">
        <v>26.39</v>
      </c>
      <c r="Q15">
        <v>5.05</v>
      </c>
      <c r="R15">
        <v>1.86</v>
      </c>
      <c r="S15" t="s">
        <v>6</v>
      </c>
      <c r="T15">
        <v>1.68</v>
      </c>
      <c r="U15" s="9">
        <v>1.34</v>
      </c>
    </row>
    <row r="16" spans="1:31" x14ac:dyDescent="0.3">
      <c r="A16">
        <v>2</v>
      </c>
      <c r="B16" s="83"/>
      <c r="C16" s="98"/>
      <c r="D16" s="1">
        <v>14</v>
      </c>
      <c r="E16">
        <v>25.87</v>
      </c>
      <c r="F16">
        <v>4.8</v>
      </c>
      <c r="G16">
        <v>1.9</v>
      </c>
      <c r="H16" s="1" t="s">
        <v>6</v>
      </c>
      <c r="I16">
        <v>2.33</v>
      </c>
      <c r="J16" s="9"/>
      <c r="L16">
        <v>1</v>
      </c>
      <c r="M16" s="92"/>
      <c r="N16" s="97" t="s">
        <v>52</v>
      </c>
      <c r="O16" s="3">
        <v>54</v>
      </c>
      <c r="P16" s="7">
        <v>24.5</v>
      </c>
      <c r="Q16" s="7">
        <v>4.5999999999999996</v>
      </c>
      <c r="R16" s="7">
        <v>1.81</v>
      </c>
      <c r="S16" s="7" t="s">
        <v>5</v>
      </c>
      <c r="T16" s="7">
        <v>0.36</v>
      </c>
      <c r="U16" s="8"/>
    </row>
    <row r="17" spans="1:21" x14ac:dyDescent="0.3">
      <c r="A17">
        <v>3</v>
      </c>
      <c r="B17" s="83"/>
      <c r="C17" s="98"/>
      <c r="D17" s="1">
        <v>15</v>
      </c>
      <c r="E17">
        <v>25.48</v>
      </c>
      <c r="F17">
        <v>4.5</v>
      </c>
      <c r="G17">
        <v>1.86</v>
      </c>
      <c r="H17" s="1" t="s">
        <v>5</v>
      </c>
      <c r="I17">
        <v>1.59</v>
      </c>
      <c r="J17" s="9"/>
      <c r="L17">
        <v>2</v>
      </c>
      <c r="M17" s="92"/>
      <c r="N17" s="98"/>
      <c r="O17" s="1">
        <v>55</v>
      </c>
      <c r="P17">
        <v>38.08</v>
      </c>
      <c r="Q17">
        <v>5.8</v>
      </c>
      <c r="R17">
        <v>2.13</v>
      </c>
      <c r="S17" t="s">
        <v>5</v>
      </c>
      <c r="T17">
        <v>1.21</v>
      </c>
      <c r="U17" s="9"/>
    </row>
    <row r="18" spans="1:21" x14ac:dyDescent="0.3">
      <c r="A18">
        <v>4</v>
      </c>
      <c r="B18" s="83"/>
      <c r="C18" s="98"/>
      <c r="D18" s="1">
        <v>16</v>
      </c>
      <c r="E18">
        <v>35.07</v>
      </c>
      <c r="F18">
        <v>5.19</v>
      </c>
      <c r="G18">
        <v>2.08</v>
      </c>
      <c r="H18" s="1" t="s">
        <v>5</v>
      </c>
      <c r="I18">
        <v>0.94</v>
      </c>
      <c r="J18" s="9"/>
      <c r="L18">
        <v>3</v>
      </c>
      <c r="M18" s="92"/>
      <c r="N18" s="98"/>
      <c r="O18" s="1">
        <v>56</v>
      </c>
      <c r="P18">
        <v>24.45</v>
      </c>
      <c r="Q18">
        <v>4.71</v>
      </c>
      <c r="R18">
        <v>1.75</v>
      </c>
      <c r="S18" t="s">
        <v>6</v>
      </c>
      <c r="T18">
        <v>1.1200000000000001</v>
      </c>
      <c r="U18" s="9">
        <v>0.41</v>
      </c>
    </row>
    <row r="19" spans="1:21" ht="15" thickBot="1" x14ac:dyDescent="0.35">
      <c r="A19">
        <v>5</v>
      </c>
      <c r="B19" s="84"/>
      <c r="C19" s="99"/>
      <c r="D19" s="4">
        <v>17</v>
      </c>
      <c r="E19" s="10">
        <v>22.64</v>
      </c>
      <c r="F19" s="10">
        <v>4.59</v>
      </c>
      <c r="G19" s="10">
        <v>1.76</v>
      </c>
      <c r="H19" s="4" t="s">
        <v>6</v>
      </c>
      <c r="I19" s="10">
        <v>1.1399999999999999</v>
      </c>
      <c r="J19" s="11">
        <v>0.48</v>
      </c>
      <c r="L19">
        <v>4</v>
      </c>
      <c r="M19" s="92"/>
      <c r="N19" s="98"/>
      <c r="O19" s="1">
        <v>57</v>
      </c>
      <c r="P19">
        <v>19.260000000000002</v>
      </c>
      <c r="Q19">
        <v>4.54</v>
      </c>
      <c r="R19">
        <v>1.7</v>
      </c>
      <c r="S19" t="s">
        <v>6</v>
      </c>
      <c r="T19">
        <v>1.36</v>
      </c>
      <c r="U19" s="9">
        <v>0.28000000000000003</v>
      </c>
    </row>
    <row r="20" spans="1:21" x14ac:dyDescent="0.3">
      <c r="D20" s="25" t="s">
        <v>54</v>
      </c>
      <c r="E20" s="26">
        <f>AVERAGE(E3:E19)</f>
        <v>24.962352941176473</v>
      </c>
      <c r="J20" s="19"/>
      <c r="L20">
        <v>5</v>
      </c>
      <c r="M20" s="92"/>
      <c r="N20" s="98"/>
      <c r="O20" s="1">
        <v>58</v>
      </c>
      <c r="P20">
        <v>18.22</v>
      </c>
      <c r="Q20">
        <v>4.8</v>
      </c>
      <c r="R20">
        <v>1.7</v>
      </c>
      <c r="S20" t="s">
        <v>6</v>
      </c>
      <c r="T20">
        <v>1.52</v>
      </c>
      <c r="U20" s="9">
        <v>0.25</v>
      </c>
    </row>
    <row r="21" spans="1:21" x14ac:dyDescent="0.3">
      <c r="D21" s="25" t="s">
        <v>55</v>
      </c>
      <c r="E21" s="26">
        <f>_xlfn.STDEV.S(E3:E19)</f>
        <v>7.6760247926675644</v>
      </c>
      <c r="J21" s="19"/>
      <c r="L21">
        <v>6</v>
      </c>
      <c r="M21" s="92"/>
      <c r="N21" s="98"/>
      <c r="O21" s="1">
        <v>59</v>
      </c>
      <c r="P21">
        <v>32.15</v>
      </c>
      <c r="Q21">
        <v>5.0999999999999996</v>
      </c>
      <c r="R21">
        <v>1.92</v>
      </c>
      <c r="S21" t="s">
        <v>6</v>
      </c>
      <c r="T21">
        <v>1.53</v>
      </c>
      <c r="U21" s="9">
        <v>0.51</v>
      </c>
    </row>
    <row r="22" spans="1:21" ht="15" thickBot="1" x14ac:dyDescent="0.35">
      <c r="L22">
        <v>7</v>
      </c>
      <c r="M22" s="93"/>
      <c r="N22" s="99"/>
      <c r="O22" s="4">
        <v>60</v>
      </c>
      <c r="P22" s="10">
        <v>21.85</v>
      </c>
      <c r="Q22" s="10">
        <v>4.5999999999999996</v>
      </c>
      <c r="R22" s="10">
        <v>1.54</v>
      </c>
      <c r="S22" s="10" t="s">
        <v>6</v>
      </c>
      <c r="T22" s="10">
        <v>1</v>
      </c>
      <c r="U22" s="11">
        <v>1.03</v>
      </c>
    </row>
    <row r="23" spans="1:21" x14ac:dyDescent="0.3">
      <c r="O23" s="25" t="s">
        <v>54</v>
      </c>
      <c r="P23" s="26">
        <f>AVERAGE(P3:P22)</f>
        <v>26.875499999999999</v>
      </c>
      <c r="U23" s="19"/>
    </row>
    <row r="24" spans="1:21" x14ac:dyDescent="0.3">
      <c r="O24" s="25" t="s">
        <v>55</v>
      </c>
      <c r="P24" s="26">
        <f>_xlfn.STDEV.S(P3:P22)</f>
        <v>6.3240722015585948</v>
      </c>
      <c r="U24" s="19"/>
    </row>
    <row r="25" spans="1:21" ht="18.600000000000001" thickBot="1" x14ac:dyDescent="0.4">
      <c r="D25" s="2" t="s">
        <v>0</v>
      </c>
      <c r="E25" s="2" t="s">
        <v>4</v>
      </c>
      <c r="F25" s="2" t="s">
        <v>2</v>
      </c>
      <c r="G25" s="2" t="s">
        <v>3</v>
      </c>
      <c r="H25" s="2" t="s">
        <v>1</v>
      </c>
      <c r="I25" s="2" t="s">
        <v>7</v>
      </c>
      <c r="J25" s="2" t="s">
        <v>8</v>
      </c>
      <c r="K25" s="2"/>
    </row>
    <row r="26" spans="1:21" ht="18.600000000000001" thickBot="1" x14ac:dyDescent="0.4">
      <c r="A26">
        <v>1</v>
      </c>
      <c r="B26" s="88" t="s">
        <v>56</v>
      </c>
      <c r="C26" s="7"/>
      <c r="D26" s="20">
        <v>61</v>
      </c>
      <c r="E26" s="7">
        <v>25.59</v>
      </c>
      <c r="F26" s="7">
        <v>4.97</v>
      </c>
      <c r="G26" s="7">
        <v>1.97</v>
      </c>
      <c r="H26" s="14" t="s">
        <v>5</v>
      </c>
      <c r="I26" s="7">
        <v>1.76</v>
      </c>
      <c r="J26" s="8"/>
      <c r="O26" s="2" t="s">
        <v>0</v>
      </c>
      <c r="P26" s="2" t="s">
        <v>4</v>
      </c>
      <c r="Q26" s="2" t="s">
        <v>2</v>
      </c>
      <c r="R26" s="2" t="s">
        <v>3</v>
      </c>
      <c r="S26" s="2" t="s">
        <v>1</v>
      </c>
      <c r="T26" s="2" t="s">
        <v>7</v>
      </c>
      <c r="U26" s="2" t="s">
        <v>8</v>
      </c>
    </row>
    <row r="27" spans="1:21" x14ac:dyDescent="0.3">
      <c r="A27">
        <v>2</v>
      </c>
      <c r="B27" s="89"/>
      <c r="D27" s="21">
        <v>62</v>
      </c>
      <c r="E27">
        <v>23.64</v>
      </c>
      <c r="F27">
        <v>4.78</v>
      </c>
      <c r="G27">
        <v>1.78</v>
      </c>
      <c r="H27" s="5" t="s">
        <v>5</v>
      </c>
      <c r="I27">
        <v>1.7</v>
      </c>
      <c r="J27" s="9"/>
      <c r="L27">
        <v>1</v>
      </c>
      <c r="M27" s="94" t="s">
        <v>11</v>
      </c>
      <c r="N27" s="12"/>
      <c r="O27" s="20">
        <v>21</v>
      </c>
      <c r="P27" s="7">
        <v>26.44</v>
      </c>
      <c r="Q27" s="7">
        <v>4.84</v>
      </c>
      <c r="R27" s="7">
        <v>1.83</v>
      </c>
      <c r="S27" s="3" t="s">
        <v>5</v>
      </c>
      <c r="T27" s="7">
        <v>1.57</v>
      </c>
      <c r="U27" s="8"/>
    </row>
    <row r="28" spans="1:21" x14ac:dyDescent="0.3">
      <c r="A28">
        <v>3</v>
      </c>
      <c r="B28" s="89"/>
      <c r="D28" s="21">
        <v>63</v>
      </c>
      <c r="E28">
        <v>22.72</v>
      </c>
      <c r="F28">
        <v>4.5</v>
      </c>
      <c r="G28">
        <v>1.84</v>
      </c>
      <c r="H28" s="5" t="s">
        <v>6</v>
      </c>
      <c r="I28">
        <v>2.17</v>
      </c>
      <c r="J28" s="9">
        <v>1.2</v>
      </c>
      <c r="L28">
        <v>2</v>
      </c>
      <c r="M28" s="95"/>
      <c r="N28" s="13"/>
      <c r="O28" s="21">
        <v>22</v>
      </c>
      <c r="P28">
        <v>19.309999999999999</v>
      </c>
      <c r="Q28">
        <v>4.41</v>
      </c>
      <c r="R28">
        <v>1.61</v>
      </c>
      <c r="S28" s="1" t="s">
        <v>6</v>
      </c>
      <c r="T28">
        <v>1.75</v>
      </c>
      <c r="U28" s="9">
        <v>1.05</v>
      </c>
    </row>
    <row r="29" spans="1:21" x14ac:dyDescent="0.3">
      <c r="A29">
        <v>4</v>
      </c>
      <c r="B29" s="89"/>
      <c r="D29" s="21">
        <v>64</v>
      </c>
      <c r="E29">
        <v>24.83</v>
      </c>
      <c r="F29">
        <v>4.45</v>
      </c>
      <c r="G29">
        <v>1.81</v>
      </c>
      <c r="H29" s="5" t="s">
        <v>5</v>
      </c>
      <c r="I29">
        <v>1.6</v>
      </c>
      <c r="J29" s="9"/>
      <c r="L29">
        <v>3</v>
      </c>
      <c r="M29" s="95"/>
      <c r="N29" s="13"/>
      <c r="O29" s="21">
        <v>23</v>
      </c>
      <c r="P29">
        <v>31.79</v>
      </c>
      <c r="Q29">
        <v>5.1100000000000003</v>
      </c>
      <c r="R29">
        <v>2.0099999999999998</v>
      </c>
      <c r="S29" s="1" t="s">
        <v>5</v>
      </c>
      <c r="T29">
        <v>1.68</v>
      </c>
      <c r="U29" s="9"/>
    </row>
    <row r="30" spans="1:21" x14ac:dyDescent="0.3">
      <c r="A30">
        <v>5</v>
      </c>
      <c r="B30" s="89"/>
      <c r="D30" s="21">
        <v>65</v>
      </c>
      <c r="E30">
        <v>39.619999999999997</v>
      </c>
      <c r="F30">
        <v>5.03</v>
      </c>
      <c r="G30">
        <v>2.16</v>
      </c>
      <c r="H30" s="5" t="s">
        <v>5</v>
      </c>
      <c r="I30">
        <v>2.31</v>
      </c>
      <c r="J30" s="9"/>
      <c r="L30">
        <v>4</v>
      </c>
      <c r="M30" s="95"/>
      <c r="N30" s="13"/>
      <c r="O30" s="21">
        <v>24</v>
      </c>
      <c r="P30">
        <v>23.64</v>
      </c>
      <c r="Q30">
        <v>4.3</v>
      </c>
      <c r="R30">
        <v>1.81</v>
      </c>
      <c r="S30" s="1" t="s">
        <v>5</v>
      </c>
      <c r="T30">
        <v>1.45</v>
      </c>
      <c r="U30" s="9"/>
    </row>
    <row r="31" spans="1:21" x14ac:dyDescent="0.3">
      <c r="A31">
        <v>6</v>
      </c>
      <c r="B31" s="89"/>
      <c r="D31" s="21">
        <v>66</v>
      </c>
      <c r="E31">
        <v>27.67</v>
      </c>
      <c r="F31">
        <v>4.6100000000000003</v>
      </c>
      <c r="G31">
        <v>1.82</v>
      </c>
      <c r="H31" s="5" t="s">
        <v>5</v>
      </c>
      <c r="I31">
        <v>1.66</v>
      </c>
      <c r="J31" s="9"/>
      <c r="L31">
        <v>5</v>
      </c>
      <c r="M31" s="95"/>
      <c r="N31" s="13"/>
      <c r="O31" s="21">
        <v>25</v>
      </c>
      <c r="P31">
        <v>24.65</v>
      </c>
      <c r="Q31">
        <v>4.8</v>
      </c>
      <c r="R31">
        <v>2.1</v>
      </c>
      <c r="S31" s="1" t="s">
        <v>6</v>
      </c>
      <c r="T31">
        <v>1.71</v>
      </c>
      <c r="U31" s="9">
        <v>1.25</v>
      </c>
    </row>
    <row r="32" spans="1:21" x14ac:dyDescent="0.3">
      <c r="A32">
        <v>7</v>
      </c>
      <c r="B32" s="89"/>
      <c r="D32" s="21">
        <v>67</v>
      </c>
      <c r="E32">
        <v>18.149999999999999</v>
      </c>
      <c r="F32">
        <v>4.21</v>
      </c>
      <c r="G32">
        <v>1.65</v>
      </c>
      <c r="H32" s="5" t="s">
        <v>6</v>
      </c>
      <c r="I32">
        <v>2.0699999999999998</v>
      </c>
      <c r="J32" s="9">
        <v>1.22</v>
      </c>
      <c r="L32">
        <v>6</v>
      </c>
      <c r="M32" s="95"/>
      <c r="N32" s="13"/>
      <c r="O32" s="21">
        <v>26</v>
      </c>
      <c r="P32">
        <v>31.55</v>
      </c>
      <c r="Q32">
        <v>5.63</v>
      </c>
      <c r="R32">
        <v>1.84</v>
      </c>
      <c r="S32" s="1" t="s">
        <v>6</v>
      </c>
      <c r="T32">
        <v>2.48</v>
      </c>
      <c r="U32" s="9">
        <v>1.1200000000000001</v>
      </c>
    </row>
    <row r="33" spans="1:21" x14ac:dyDescent="0.3">
      <c r="A33">
        <v>8</v>
      </c>
      <c r="B33" s="89"/>
      <c r="D33" s="21">
        <v>68</v>
      </c>
      <c r="E33">
        <v>22.58</v>
      </c>
      <c r="F33">
        <v>4.42</v>
      </c>
      <c r="G33">
        <v>1.7</v>
      </c>
      <c r="H33" s="5" t="s">
        <v>6</v>
      </c>
      <c r="I33">
        <v>2.31</v>
      </c>
      <c r="J33" s="9">
        <v>0.94</v>
      </c>
      <c r="L33">
        <v>7</v>
      </c>
      <c r="M33" s="95"/>
      <c r="N33" s="13"/>
      <c r="O33" s="21">
        <v>27</v>
      </c>
      <c r="P33">
        <v>29.53</v>
      </c>
      <c r="Q33">
        <v>4.75</v>
      </c>
      <c r="R33">
        <v>1.5</v>
      </c>
      <c r="S33" s="1" t="s">
        <v>5</v>
      </c>
      <c r="T33">
        <v>2.2799999999999998</v>
      </c>
      <c r="U33" s="9"/>
    </row>
    <row r="34" spans="1:21" x14ac:dyDescent="0.3">
      <c r="A34">
        <v>9</v>
      </c>
      <c r="B34" s="89"/>
      <c r="D34" s="21">
        <v>69</v>
      </c>
      <c r="E34">
        <v>25.33</v>
      </c>
      <c r="F34">
        <v>4.55</v>
      </c>
      <c r="G34">
        <v>1.87</v>
      </c>
      <c r="H34" s="5" t="s">
        <v>5</v>
      </c>
      <c r="I34">
        <v>1.47</v>
      </c>
      <c r="J34" s="9"/>
      <c r="L34">
        <v>8</v>
      </c>
      <c r="M34" s="95"/>
      <c r="N34" s="13"/>
      <c r="O34" s="21">
        <v>28</v>
      </c>
      <c r="P34">
        <v>21.09</v>
      </c>
      <c r="Q34">
        <v>4.51</v>
      </c>
      <c r="R34">
        <v>1.62</v>
      </c>
      <c r="S34" s="1" t="s">
        <v>5</v>
      </c>
      <c r="T34">
        <v>1.72</v>
      </c>
      <c r="U34" s="9"/>
    </row>
    <row r="35" spans="1:21" x14ac:dyDescent="0.3">
      <c r="A35">
        <v>10</v>
      </c>
      <c r="B35" s="89"/>
      <c r="D35" s="21">
        <v>70</v>
      </c>
      <c r="E35">
        <v>14.21</v>
      </c>
      <c r="F35">
        <v>3.86</v>
      </c>
      <c r="G35">
        <v>1.51</v>
      </c>
      <c r="H35" s="5" t="s">
        <v>6</v>
      </c>
      <c r="I35">
        <v>1.49</v>
      </c>
      <c r="J35" s="9">
        <v>1.47</v>
      </c>
      <c r="L35">
        <v>9</v>
      </c>
      <c r="M35" s="95"/>
      <c r="N35" s="13"/>
      <c r="O35" s="21">
        <v>29</v>
      </c>
      <c r="P35">
        <v>27.33</v>
      </c>
      <c r="Q35">
        <v>4.75</v>
      </c>
      <c r="R35">
        <v>1.8</v>
      </c>
      <c r="S35" s="1" t="s">
        <v>5</v>
      </c>
      <c r="T35">
        <v>1.57</v>
      </c>
      <c r="U35" s="9"/>
    </row>
    <row r="36" spans="1:21" x14ac:dyDescent="0.3">
      <c r="A36">
        <v>1</v>
      </c>
      <c r="B36" s="89"/>
      <c r="D36" s="21">
        <v>77</v>
      </c>
      <c r="E36">
        <v>35.979999999999997</v>
      </c>
      <c r="F36">
        <v>5.53</v>
      </c>
      <c r="G36">
        <v>2.12</v>
      </c>
      <c r="H36" s="5" t="s">
        <v>6</v>
      </c>
      <c r="I36">
        <v>2.5099999999999998</v>
      </c>
      <c r="J36" s="9">
        <v>1.96</v>
      </c>
      <c r="L36">
        <v>10</v>
      </c>
      <c r="M36" s="95"/>
      <c r="N36" s="13"/>
      <c r="O36" s="21">
        <v>30</v>
      </c>
      <c r="P36">
        <v>28.69</v>
      </c>
      <c r="Q36">
        <v>4.9400000000000004</v>
      </c>
      <c r="R36">
        <v>2.1</v>
      </c>
      <c r="S36" s="1" t="s">
        <v>6</v>
      </c>
      <c r="T36">
        <v>2.64</v>
      </c>
      <c r="U36" s="9">
        <v>1.79</v>
      </c>
    </row>
    <row r="37" spans="1:21" ht="15" thickBot="1" x14ac:dyDescent="0.35">
      <c r="A37">
        <v>2</v>
      </c>
      <c r="B37" s="89"/>
      <c r="C37" s="10"/>
      <c r="D37" s="22">
        <v>78</v>
      </c>
      <c r="E37" s="10">
        <v>25.57</v>
      </c>
      <c r="F37" s="10">
        <v>4.79</v>
      </c>
      <c r="G37" s="10">
        <v>1.89</v>
      </c>
      <c r="H37" s="15" t="s">
        <v>6</v>
      </c>
      <c r="I37" s="10">
        <v>1.73</v>
      </c>
      <c r="J37" s="11">
        <v>1.77</v>
      </c>
      <c r="L37">
        <v>11</v>
      </c>
      <c r="M37" s="95"/>
      <c r="N37" s="13"/>
      <c r="O37" s="21">
        <v>31</v>
      </c>
      <c r="P37">
        <v>25.02</v>
      </c>
      <c r="Q37">
        <v>4.5999999999999996</v>
      </c>
      <c r="R37">
        <v>1.81</v>
      </c>
      <c r="S37" s="1" t="s">
        <v>5</v>
      </c>
      <c r="T37">
        <v>1.84</v>
      </c>
      <c r="U37" s="9"/>
    </row>
    <row r="38" spans="1:21" ht="15" thickBot="1" x14ac:dyDescent="0.35">
      <c r="A38">
        <v>3</v>
      </c>
      <c r="B38" s="89"/>
      <c r="C38" s="85" t="s">
        <v>52</v>
      </c>
      <c r="D38" s="3">
        <v>71</v>
      </c>
      <c r="E38" s="7">
        <v>22.48</v>
      </c>
      <c r="F38" s="7">
        <v>4.59</v>
      </c>
      <c r="G38" s="7">
        <v>1.86</v>
      </c>
      <c r="H38" s="14" t="s">
        <v>6</v>
      </c>
      <c r="I38" s="7">
        <v>0.89</v>
      </c>
      <c r="J38" s="8">
        <v>0.59</v>
      </c>
      <c r="L38">
        <v>12</v>
      </c>
      <c r="M38" s="95"/>
      <c r="N38" s="13"/>
      <c r="O38" s="21">
        <v>32</v>
      </c>
      <c r="P38">
        <v>44.45</v>
      </c>
      <c r="Q38">
        <v>5.42</v>
      </c>
      <c r="R38">
        <v>2.1</v>
      </c>
      <c r="S38" s="1" t="s">
        <v>5</v>
      </c>
      <c r="T38">
        <v>1.72</v>
      </c>
      <c r="U38" s="9"/>
    </row>
    <row r="39" spans="1:21" x14ac:dyDescent="0.3">
      <c r="A39">
        <v>4</v>
      </c>
      <c r="B39" s="89"/>
      <c r="C39" s="86"/>
      <c r="D39" s="1">
        <v>72</v>
      </c>
      <c r="E39">
        <v>21.21</v>
      </c>
      <c r="F39">
        <v>4.5199999999999996</v>
      </c>
      <c r="G39">
        <v>1.69</v>
      </c>
      <c r="H39" s="5" t="s">
        <v>6</v>
      </c>
      <c r="I39">
        <v>0.9</v>
      </c>
      <c r="J39" s="9">
        <v>0.2</v>
      </c>
      <c r="L39">
        <v>1</v>
      </c>
      <c r="M39" s="95"/>
      <c r="N39" s="97" t="s">
        <v>52</v>
      </c>
      <c r="O39" s="3">
        <v>33</v>
      </c>
      <c r="P39" s="7">
        <v>18.760000000000002</v>
      </c>
      <c r="Q39" s="7">
        <v>4.5999999999999996</v>
      </c>
      <c r="R39" s="7">
        <v>1.7</v>
      </c>
      <c r="S39" s="3" t="s">
        <v>6</v>
      </c>
      <c r="T39" s="7">
        <v>0.79</v>
      </c>
      <c r="U39" s="8">
        <v>0.31</v>
      </c>
    </row>
    <row r="40" spans="1:21" x14ac:dyDescent="0.3">
      <c r="A40">
        <v>5</v>
      </c>
      <c r="B40" s="89"/>
      <c r="C40" s="86"/>
      <c r="D40" s="1">
        <v>73</v>
      </c>
      <c r="E40">
        <v>42.41</v>
      </c>
      <c r="F40">
        <v>5.59</v>
      </c>
      <c r="G40">
        <v>2.21</v>
      </c>
      <c r="H40" s="5" t="s">
        <v>5</v>
      </c>
      <c r="I40">
        <v>1.58</v>
      </c>
      <c r="J40" s="9"/>
      <c r="L40">
        <v>2</v>
      </c>
      <c r="M40" s="95"/>
      <c r="N40" s="98"/>
      <c r="O40" s="1">
        <v>34</v>
      </c>
      <c r="P40">
        <v>20.81</v>
      </c>
      <c r="Q40">
        <v>4.6100000000000003</v>
      </c>
      <c r="R40">
        <v>1.72</v>
      </c>
      <c r="S40" s="1" t="s">
        <v>6</v>
      </c>
      <c r="T40">
        <v>0.96</v>
      </c>
      <c r="U40" s="9">
        <v>0.18</v>
      </c>
    </row>
    <row r="41" spans="1:21" x14ac:dyDescent="0.3">
      <c r="A41">
        <v>6</v>
      </c>
      <c r="B41" s="89"/>
      <c r="C41" s="86"/>
      <c r="D41" s="1">
        <v>74</v>
      </c>
      <c r="E41">
        <v>24.65</v>
      </c>
      <c r="F41">
        <v>4.5</v>
      </c>
      <c r="G41">
        <v>1.79</v>
      </c>
      <c r="H41" s="5" t="s">
        <v>5</v>
      </c>
      <c r="I41">
        <v>0.91</v>
      </c>
      <c r="J41" s="9"/>
      <c r="L41">
        <v>3</v>
      </c>
      <c r="M41" s="95"/>
      <c r="N41" s="98"/>
      <c r="O41" s="1">
        <v>35</v>
      </c>
      <c r="P41">
        <v>51.11</v>
      </c>
      <c r="Q41">
        <v>5.7</v>
      </c>
      <c r="R41">
        <v>2.31</v>
      </c>
      <c r="S41" s="1" t="s">
        <v>5</v>
      </c>
      <c r="T41">
        <v>1.23</v>
      </c>
      <c r="U41" s="9"/>
    </row>
    <row r="42" spans="1:21" x14ac:dyDescent="0.3">
      <c r="A42">
        <v>11</v>
      </c>
      <c r="B42" s="89"/>
      <c r="C42" s="86"/>
      <c r="D42" s="1">
        <v>75</v>
      </c>
      <c r="E42">
        <v>24.3</v>
      </c>
      <c r="F42">
        <v>4.6100000000000003</v>
      </c>
      <c r="G42">
        <v>1.86</v>
      </c>
      <c r="H42" s="5" t="s">
        <v>6</v>
      </c>
      <c r="I42">
        <v>1.1399999999999999</v>
      </c>
      <c r="J42" s="9">
        <v>0.46</v>
      </c>
      <c r="L42">
        <v>4</v>
      </c>
      <c r="M42" s="95"/>
      <c r="N42" s="98"/>
      <c r="O42" s="1">
        <v>36</v>
      </c>
      <c r="P42">
        <v>38.17</v>
      </c>
      <c r="Q42">
        <v>5.5</v>
      </c>
      <c r="R42">
        <v>2.1</v>
      </c>
      <c r="S42" s="1" t="s">
        <v>6</v>
      </c>
      <c r="T42">
        <v>1.3</v>
      </c>
      <c r="U42" s="9">
        <v>1.99</v>
      </c>
    </row>
    <row r="43" spans="1:21" ht="15" thickBot="1" x14ac:dyDescent="0.35">
      <c r="A43">
        <v>12</v>
      </c>
      <c r="B43" s="90"/>
      <c r="C43" s="87"/>
      <c r="D43" s="4">
        <v>76</v>
      </c>
      <c r="E43" s="10">
        <v>35.1</v>
      </c>
      <c r="F43" s="10">
        <v>5.37</v>
      </c>
      <c r="G43" s="10">
        <v>2.14</v>
      </c>
      <c r="H43" s="15" t="s">
        <v>6</v>
      </c>
      <c r="I43" s="10">
        <v>2.04</v>
      </c>
      <c r="J43" s="11">
        <v>0.55000000000000004</v>
      </c>
      <c r="L43">
        <v>5</v>
      </c>
      <c r="M43" s="95"/>
      <c r="N43" s="98"/>
      <c r="O43" s="1">
        <v>37</v>
      </c>
      <c r="P43">
        <v>26.19</v>
      </c>
      <c r="Q43">
        <v>5.1100000000000003</v>
      </c>
      <c r="R43">
        <v>2</v>
      </c>
      <c r="S43" s="1" t="s">
        <v>6</v>
      </c>
      <c r="T43">
        <v>1.05</v>
      </c>
      <c r="U43" s="9">
        <v>1.18</v>
      </c>
    </row>
    <row r="44" spans="1:21" ht="15" thickBot="1" x14ac:dyDescent="0.35">
      <c r="D44" s="25" t="s">
        <v>54</v>
      </c>
      <c r="E44" s="26">
        <f>AVERAGE(E26:E43)</f>
        <v>26.446666666666669</v>
      </c>
      <c r="J44" s="19"/>
      <c r="L44">
        <v>6</v>
      </c>
      <c r="M44" s="96"/>
      <c r="N44" s="99"/>
      <c r="O44" s="4">
        <v>38</v>
      </c>
      <c r="P44" s="10">
        <v>20.399999999999999</v>
      </c>
      <c r="Q44" s="10">
        <v>4.42</v>
      </c>
      <c r="R44" s="10">
        <v>1.71</v>
      </c>
      <c r="S44" s="4" t="s">
        <v>6</v>
      </c>
      <c r="T44" s="10">
        <v>0.96</v>
      </c>
      <c r="U44" s="11">
        <v>0.56999999999999995</v>
      </c>
    </row>
    <row r="45" spans="1:21" x14ac:dyDescent="0.3">
      <c r="D45" s="25" t="s">
        <v>55</v>
      </c>
      <c r="E45" s="26">
        <f>_xlfn.STDEV.S(E26:E43)</f>
        <v>7.3053944613069293</v>
      </c>
      <c r="J45" s="19"/>
      <c r="O45" s="25" t="s">
        <v>54</v>
      </c>
      <c r="P45" s="26">
        <f>AVERAGE(P27:P44)</f>
        <v>28.273888888888887</v>
      </c>
      <c r="U45" s="19"/>
    </row>
    <row r="46" spans="1:21" ht="21" x14ac:dyDescent="0.4">
      <c r="A46" s="18"/>
      <c r="O46" s="25" t="s">
        <v>55</v>
      </c>
      <c r="P46" s="26">
        <f>_xlfn.STDEV.S(P27:P44)</f>
        <v>8.7444295807565684</v>
      </c>
      <c r="U46" s="19"/>
    </row>
    <row r="49" spans="1:12" ht="15.6" x14ac:dyDescent="0.3">
      <c r="A49" s="17"/>
      <c r="B49" s="17"/>
    </row>
    <row r="51" spans="1:12" ht="15" thickBot="1" x14ac:dyDescent="0.35">
      <c r="I51" s="19"/>
    </row>
    <row r="52" spans="1:12" ht="15" thickBot="1" x14ac:dyDescent="0.35">
      <c r="A52" s="23" t="s">
        <v>64</v>
      </c>
      <c r="B52" s="38" t="s">
        <v>65</v>
      </c>
      <c r="C52" s="24" t="s">
        <v>66</v>
      </c>
      <c r="D52" s="24" t="s">
        <v>67</v>
      </c>
      <c r="E52" s="38" t="s">
        <v>52</v>
      </c>
      <c r="F52" s="24" t="s">
        <v>66</v>
      </c>
      <c r="G52" s="24" t="s">
        <v>67</v>
      </c>
      <c r="H52" s="29" t="s">
        <v>16</v>
      </c>
      <c r="I52" s="27" t="s">
        <v>66</v>
      </c>
      <c r="J52" s="36" t="s">
        <v>67</v>
      </c>
      <c r="K52" s="79" t="s">
        <v>68</v>
      </c>
      <c r="L52" s="24" t="s">
        <v>69</v>
      </c>
    </row>
    <row r="53" spans="1:12" x14ac:dyDescent="0.3">
      <c r="A53" s="37" t="s">
        <v>9</v>
      </c>
      <c r="B53" s="1">
        <f>COUNTA(D3:D14)</f>
        <v>12</v>
      </c>
      <c r="C53" s="1">
        <f>COUNTA(J3:J14)</f>
        <v>5</v>
      </c>
      <c r="D53" s="1">
        <f>B53-C53</f>
        <v>7</v>
      </c>
      <c r="E53" s="1">
        <f>COUNTA(D15:D19)</f>
        <v>5</v>
      </c>
      <c r="F53" s="1">
        <f>COUNTA(J17:J19,J15)</f>
        <v>1</v>
      </c>
      <c r="G53" s="1">
        <f>E53-F53</f>
        <v>4</v>
      </c>
      <c r="H53" s="33">
        <f>SUM(B53,E53)</f>
        <v>17</v>
      </c>
      <c r="I53">
        <f>SUM(C53,F53)</f>
        <v>6</v>
      </c>
      <c r="J53" s="9">
        <f>SUM(D53,G53)</f>
        <v>11</v>
      </c>
      <c r="K53" s="80">
        <f>AVERAGE(E26:E43,P27:P44,P3:P22,E3:E19)</f>
        <v>26.6690410958904</v>
      </c>
      <c r="L53" s="80">
        <f>_xlfn.STDEV.S(E3:E19,P3:P22,E26:E43,P27:P44)</f>
        <v>7.4604703017495897</v>
      </c>
    </row>
    <row r="54" spans="1:12" x14ac:dyDescent="0.3">
      <c r="A54" s="30" t="s">
        <v>57</v>
      </c>
      <c r="B54" s="1">
        <f>COUNTA(D26:D35,D36:D37)</f>
        <v>12</v>
      </c>
      <c r="C54" s="1">
        <f>COUNTA(J26:J35,J36:J37)</f>
        <v>6</v>
      </c>
      <c r="D54" s="1">
        <f t="shared" ref="D54:D56" si="0">B54-C54</f>
        <v>6</v>
      </c>
      <c r="E54" s="1">
        <f>COUNTA(D38:D43)</f>
        <v>6</v>
      </c>
      <c r="F54" s="1">
        <f>COUNTA(J38:J43)</f>
        <v>4</v>
      </c>
      <c r="G54" s="1">
        <f t="shared" ref="G54:G56" si="1">E54-F54</f>
        <v>2</v>
      </c>
      <c r="H54" s="33">
        <f t="shared" ref="H54:H56" si="2">SUM(B54,E54)</f>
        <v>18</v>
      </c>
      <c r="I54">
        <f t="shared" ref="I54:I58" si="3">SUM(C54,F54)</f>
        <v>10</v>
      </c>
      <c r="J54" s="9">
        <f t="shared" ref="J54:J58" si="4">SUM(D54,G54)</f>
        <v>8</v>
      </c>
    </row>
    <row r="55" spans="1:12" x14ac:dyDescent="0.3">
      <c r="A55" s="31" t="s">
        <v>14</v>
      </c>
      <c r="B55" s="1">
        <f>COUNTA(O3:O15)</f>
        <v>13</v>
      </c>
      <c r="C55" s="1">
        <f>COUNTA(U3:U15)</f>
        <v>4</v>
      </c>
      <c r="D55" s="1">
        <f t="shared" si="0"/>
        <v>9</v>
      </c>
      <c r="E55" s="1">
        <f>COUNTA(O16:O22)</f>
        <v>7</v>
      </c>
      <c r="F55" s="1">
        <f>COUNTA(U16:U22)</f>
        <v>5</v>
      </c>
      <c r="G55" s="1">
        <f t="shared" si="1"/>
        <v>2</v>
      </c>
      <c r="H55" s="33">
        <f t="shared" si="2"/>
        <v>20</v>
      </c>
      <c r="I55">
        <f t="shared" si="3"/>
        <v>9</v>
      </c>
      <c r="J55" s="9">
        <f t="shared" si="4"/>
        <v>11</v>
      </c>
    </row>
    <row r="56" spans="1:12" ht="15" thickBot="1" x14ac:dyDescent="0.35">
      <c r="A56" s="32" t="s">
        <v>13</v>
      </c>
      <c r="B56" s="1">
        <f>COUNTA(O27:O38)</f>
        <v>12</v>
      </c>
      <c r="C56" s="1">
        <f>COUNTA(U27:U38)</f>
        <v>4</v>
      </c>
      <c r="D56" s="1">
        <f t="shared" si="0"/>
        <v>8</v>
      </c>
      <c r="E56" s="1">
        <f>COUNTA(O39:O44)</f>
        <v>6</v>
      </c>
      <c r="F56" s="1">
        <f>COUNTA(U39:U44)</f>
        <v>5</v>
      </c>
      <c r="G56" s="1">
        <f t="shared" si="1"/>
        <v>1</v>
      </c>
      <c r="H56" s="33">
        <f t="shared" si="2"/>
        <v>18</v>
      </c>
      <c r="I56">
        <f t="shared" si="3"/>
        <v>9</v>
      </c>
      <c r="J56" s="9">
        <f t="shared" si="4"/>
        <v>9</v>
      </c>
    </row>
    <row r="57" spans="1:12" x14ac:dyDescent="0.3">
      <c r="B57" s="24" t="s">
        <v>15</v>
      </c>
      <c r="C57" s="24" t="s">
        <v>15</v>
      </c>
      <c r="D57" s="24" t="s">
        <v>15</v>
      </c>
      <c r="E57" s="24" t="s">
        <v>15</v>
      </c>
      <c r="F57" s="24" t="s">
        <v>15</v>
      </c>
      <c r="G57" s="24" t="s">
        <v>15</v>
      </c>
      <c r="H57" s="34" t="s">
        <v>15</v>
      </c>
      <c r="I57" s="24" t="s">
        <v>15</v>
      </c>
      <c r="J57" s="28" t="s">
        <v>15</v>
      </c>
    </row>
    <row r="58" spans="1:12" ht="15" thickBot="1" x14ac:dyDescent="0.35">
      <c r="B58" s="1">
        <f t="shared" ref="B58:G58" si="5">SUM(B53:B56)</f>
        <v>49</v>
      </c>
      <c r="C58" s="1">
        <f t="shared" si="5"/>
        <v>19</v>
      </c>
      <c r="D58" s="1">
        <f t="shared" si="5"/>
        <v>30</v>
      </c>
      <c r="E58" s="1">
        <f t="shared" si="5"/>
        <v>24</v>
      </c>
      <c r="F58" s="1">
        <f t="shared" si="5"/>
        <v>15</v>
      </c>
      <c r="G58" s="1">
        <f t="shared" si="5"/>
        <v>9</v>
      </c>
      <c r="H58" s="35">
        <f>SUM(B58,E58)</f>
        <v>73</v>
      </c>
      <c r="I58" s="10">
        <f t="shared" si="3"/>
        <v>34</v>
      </c>
      <c r="J58" s="11">
        <f t="shared" si="4"/>
        <v>39</v>
      </c>
    </row>
    <row r="73" spans="2:2" x14ac:dyDescent="0.3">
      <c r="B73" s="6"/>
    </row>
    <row r="74" spans="2:2" x14ac:dyDescent="0.3">
      <c r="B74" s="6"/>
    </row>
  </sheetData>
  <mergeCells count="12">
    <mergeCell ref="C38:C43"/>
    <mergeCell ref="B26:B43"/>
    <mergeCell ref="M3:M22"/>
    <mergeCell ref="M27:M44"/>
    <mergeCell ref="N39:N44"/>
    <mergeCell ref="C15:C19"/>
    <mergeCell ref="N16:N22"/>
    <mergeCell ref="AD1:AE1"/>
    <mergeCell ref="AB1:AC1"/>
    <mergeCell ref="L1:M1"/>
    <mergeCell ref="N1:O1"/>
    <mergeCell ref="B3:B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CA27E-40C9-4F0D-95E5-0F1B80F1D65F}">
  <dimension ref="A1:S40"/>
  <sheetViews>
    <sheetView workbookViewId="0">
      <selection activeCell="N24" sqref="N24:O24"/>
    </sheetView>
  </sheetViews>
  <sheetFormatPr defaultRowHeight="13.2" x14ac:dyDescent="0.25"/>
  <cols>
    <col min="1" max="1" width="11.44140625" style="40" bestFit="1" customWidth="1"/>
    <col min="2" max="2" width="20" style="40" bestFit="1" customWidth="1"/>
    <col min="3" max="3" width="8.88671875" style="40"/>
    <col min="4" max="4" width="16.88671875" style="40" bestFit="1" customWidth="1"/>
    <col min="5" max="5" width="16.5546875" style="40" bestFit="1" customWidth="1"/>
    <col min="6" max="7" width="8.88671875" style="40"/>
    <col min="8" max="8" width="12.21875" style="40" bestFit="1" customWidth="1"/>
    <col min="9" max="9" width="12.5546875" style="40" bestFit="1" customWidth="1"/>
    <col min="10" max="10" width="16.88671875" style="40" bestFit="1" customWidth="1"/>
    <col min="11" max="11" width="11.44140625" style="40" bestFit="1" customWidth="1"/>
    <col min="12" max="12" width="9.33203125" style="40" bestFit="1" customWidth="1"/>
    <col min="13" max="13" width="8.88671875" style="40"/>
    <col min="14" max="14" width="16.88671875" style="40" bestFit="1" customWidth="1"/>
    <col min="15" max="15" width="16.5546875" style="40" bestFit="1" customWidth="1"/>
    <col min="16" max="17" width="8.88671875" style="40"/>
    <col min="18" max="18" width="12.21875" style="40" bestFit="1" customWidth="1"/>
    <col min="19" max="19" width="12.5546875" style="40" bestFit="1" customWidth="1"/>
    <col min="20" max="16384" width="8.88671875" style="40"/>
  </cols>
  <sheetData>
    <row r="1" spans="1:19" ht="14.4" x14ac:dyDescent="0.3">
      <c r="A1" s="39" t="s">
        <v>61</v>
      </c>
      <c r="B1" s="39" t="s">
        <v>28</v>
      </c>
      <c r="K1" s="39" t="s">
        <v>61</v>
      </c>
      <c r="L1" s="24" t="s">
        <v>29</v>
      </c>
      <c r="M1"/>
      <c r="N1"/>
      <c r="O1"/>
      <c r="P1"/>
      <c r="Q1"/>
      <c r="R1"/>
      <c r="S1"/>
    </row>
    <row r="2" spans="1:19" ht="14.4" x14ac:dyDescent="0.3">
      <c r="A2" s="41" t="s">
        <v>9</v>
      </c>
      <c r="B2" s="42">
        <v>304.14919307338909</v>
      </c>
      <c r="D2" s="46"/>
      <c r="E2" s="53" t="s">
        <v>53</v>
      </c>
      <c r="F2" s="53" t="s">
        <v>58</v>
      </c>
      <c r="G2" s="52" t="s">
        <v>19</v>
      </c>
      <c r="H2" s="52" t="s">
        <v>59</v>
      </c>
      <c r="I2" s="54" t="s">
        <v>60</v>
      </c>
      <c r="K2" s="47" t="s">
        <v>9</v>
      </c>
      <c r="L2" s="16">
        <v>10.737222195138312</v>
      </c>
      <c r="M2"/>
      <c r="N2" s="56"/>
      <c r="O2" s="53" t="s">
        <v>53</v>
      </c>
      <c r="P2" s="53" t="s">
        <v>58</v>
      </c>
      <c r="Q2" s="52" t="s">
        <v>19</v>
      </c>
      <c r="R2" s="52" t="s">
        <v>59</v>
      </c>
      <c r="S2" s="54" t="s">
        <v>60</v>
      </c>
    </row>
    <row r="3" spans="1:19" ht="14.4" x14ac:dyDescent="0.3">
      <c r="A3" s="41" t="s">
        <v>9</v>
      </c>
      <c r="B3" s="42">
        <v>328.44938310248585</v>
      </c>
      <c r="D3" s="47" t="s">
        <v>9</v>
      </c>
      <c r="E3" s="55">
        <f>AVERAGE(B2:B5)</f>
        <v>313.93059968290243</v>
      </c>
      <c r="F3" s="55">
        <f>_xlfn.STDEV.S(B2:B5)</f>
        <v>78.445692138185208</v>
      </c>
      <c r="G3">
        <f>COUNT(B2:B5)</f>
        <v>4</v>
      </c>
      <c r="H3"/>
      <c r="I3" s="21" t="s">
        <v>20</v>
      </c>
      <c r="K3" s="47" t="s">
        <v>9</v>
      </c>
      <c r="L3" s="16">
        <v>15.554755638114319</v>
      </c>
      <c r="M3"/>
      <c r="N3" s="47" t="s">
        <v>9</v>
      </c>
      <c r="O3" s="55">
        <f>AVERAGE(L2:L11)</f>
        <v>13.025104476113489</v>
      </c>
      <c r="P3" s="55">
        <f>_xlfn.STDEV.S(L2:L11)</f>
        <v>2.6910654229109059</v>
      </c>
      <c r="Q3">
        <f>COUNT(L2:L11)</f>
        <v>10</v>
      </c>
      <c r="R3"/>
      <c r="S3" s="21" t="s">
        <v>20</v>
      </c>
    </row>
    <row r="4" spans="1:19" ht="14.4" x14ac:dyDescent="0.3">
      <c r="A4" s="41" t="s">
        <v>9</v>
      </c>
      <c r="B4" s="42">
        <v>406.80761325005921</v>
      </c>
      <c r="D4" s="48" t="s">
        <v>17</v>
      </c>
      <c r="E4" s="55">
        <f>AVERAGE(B6:B13)</f>
        <v>172.24296511308086</v>
      </c>
      <c r="F4" s="55">
        <f>_xlfn.STDEV.S(B6:B13)</f>
        <v>81.29724959337041</v>
      </c>
      <c r="G4">
        <f>COUNT(B6:B13)</f>
        <v>8</v>
      </c>
      <c r="H4"/>
      <c r="I4" s="21" t="s">
        <v>20</v>
      </c>
      <c r="K4" s="47" t="s">
        <v>9</v>
      </c>
      <c r="L4" s="16">
        <v>10.560697090670448</v>
      </c>
      <c r="M4"/>
      <c r="N4" s="48" t="s">
        <v>17</v>
      </c>
      <c r="O4" s="55">
        <f>AVERAGE(L12:L19)</f>
        <v>15.827216501713005</v>
      </c>
      <c r="P4" s="55">
        <f>_xlfn.STDEV.S(L12:L19)</f>
        <v>5.5866815220457946</v>
      </c>
      <c r="Q4">
        <f>COUNT(L12:L19)</f>
        <v>8</v>
      </c>
      <c r="R4"/>
      <c r="S4" s="21" t="s">
        <v>20</v>
      </c>
    </row>
    <row r="5" spans="1:19" ht="14.4" x14ac:dyDescent="0.3">
      <c r="A5" s="41" t="s">
        <v>9</v>
      </c>
      <c r="B5" s="42">
        <v>216.3162093056755</v>
      </c>
      <c r="D5" s="49" t="s">
        <v>18</v>
      </c>
      <c r="E5" s="55">
        <f>AVERAGE(B14:B22)</f>
        <v>241.22259400936957</v>
      </c>
      <c r="F5" s="55">
        <f>_xlfn.STDEV.S(B14:B22)</f>
        <v>111.1568115418943</v>
      </c>
      <c r="G5">
        <f>COUNT(B14:B22)</f>
        <v>9</v>
      </c>
      <c r="H5"/>
      <c r="I5" s="21" t="s">
        <v>20</v>
      </c>
      <c r="K5" s="47" t="s">
        <v>9</v>
      </c>
      <c r="L5" s="16">
        <v>14.677673040350829</v>
      </c>
      <c r="M5"/>
      <c r="N5" s="49" t="s">
        <v>18</v>
      </c>
      <c r="O5" s="55">
        <f>AVERAGE(L20:L30)</f>
        <v>15.021554038325036</v>
      </c>
      <c r="P5" s="55">
        <f>_xlfn.STDEV.S(L20:L30)</f>
        <v>3.4506371730626006</v>
      </c>
      <c r="Q5">
        <f>COUNT(L20:L30)</f>
        <v>11</v>
      </c>
      <c r="R5"/>
      <c r="S5" s="21" t="s">
        <v>20</v>
      </c>
    </row>
    <row r="6" spans="1:19" ht="14.4" x14ac:dyDescent="0.3">
      <c r="A6" s="45" t="s">
        <v>17</v>
      </c>
      <c r="B6" s="42">
        <v>245.09251135829541</v>
      </c>
      <c r="D6" s="50" t="s">
        <v>13</v>
      </c>
      <c r="E6" s="55">
        <f>AVERAGE(B23:B30)</f>
        <v>895.72787350317412</v>
      </c>
      <c r="F6" s="55">
        <f>_xlfn.STDEV.S(B23:B30)</f>
        <v>252.71555044856098</v>
      </c>
      <c r="G6">
        <f>COUNT(B23:B30)</f>
        <v>8</v>
      </c>
      <c r="H6" s="57">
        <f>((E6-E3)/E3)*100</f>
        <v>185.32671692658766</v>
      </c>
      <c r="I6" s="21" t="s">
        <v>24</v>
      </c>
      <c r="K6" s="47" t="s">
        <v>9</v>
      </c>
      <c r="L6" s="16">
        <v>14.185434065195619</v>
      </c>
      <c r="M6"/>
      <c r="N6" s="50" t="s">
        <v>13</v>
      </c>
      <c r="O6" s="55">
        <f>AVERAGE(L31:L40)</f>
        <v>26.1103015546081</v>
      </c>
      <c r="P6" s="55">
        <f>_xlfn.STDEV.S(L31:L40)</f>
        <v>6.9916494017651001</v>
      </c>
      <c r="Q6">
        <f>COUNT(L31:L40)</f>
        <v>10</v>
      </c>
      <c r="R6" s="57">
        <f>((O6-O3)/O3)*100</f>
        <v>100.46135984929198</v>
      </c>
      <c r="S6" s="21" t="s">
        <v>24</v>
      </c>
    </row>
    <row r="7" spans="1:19" ht="14.4" x14ac:dyDescent="0.3">
      <c r="A7" s="45" t="s">
        <v>17</v>
      </c>
      <c r="B7" s="42">
        <v>270.16455524097438</v>
      </c>
      <c r="D7"/>
      <c r="E7"/>
      <c r="F7"/>
      <c r="G7"/>
      <c r="H7"/>
      <c r="I7"/>
      <c r="K7" s="47" t="s">
        <v>9</v>
      </c>
      <c r="L7" s="16">
        <v>12.110667276184508</v>
      </c>
      <c r="M7"/>
      <c r="N7"/>
      <c r="O7"/>
      <c r="P7"/>
      <c r="Q7"/>
      <c r="R7"/>
      <c r="S7"/>
    </row>
    <row r="8" spans="1:19" ht="14.4" x14ac:dyDescent="0.3">
      <c r="A8" s="45" t="s">
        <v>17</v>
      </c>
      <c r="B8" s="42">
        <v>257.19760677175935</v>
      </c>
      <c r="D8"/>
      <c r="G8"/>
      <c r="H8" s="51"/>
      <c r="I8"/>
      <c r="K8" s="47" t="s">
        <v>9</v>
      </c>
      <c r="L8" s="16">
        <v>14.341884072130989</v>
      </c>
      <c r="M8"/>
      <c r="N8"/>
      <c r="O8"/>
      <c r="P8"/>
      <c r="Q8"/>
      <c r="R8"/>
      <c r="S8"/>
    </row>
    <row r="9" spans="1:19" ht="14.4" x14ac:dyDescent="0.3">
      <c r="A9" s="45" t="s">
        <v>17</v>
      </c>
      <c r="B9" s="42">
        <v>202.94359087664438</v>
      </c>
      <c r="D9"/>
      <c r="G9"/>
      <c r="H9"/>
      <c r="I9"/>
      <c r="J9"/>
      <c r="K9" s="47" t="s">
        <v>9</v>
      </c>
      <c r="L9" s="16">
        <v>17.448386472908876</v>
      </c>
      <c r="M9"/>
      <c r="N9"/>
      <c r="O9"/>
      <c r="P9"/>
      <c r="Q9"/>
      <c r="R9"/>
      <c r="S9"/>
    </row>
    <row r="10" spans="1:19" ht="14.4" x14ac:dyDescent="0.3">
      <c r="A10" s="45" t="s">
        <v>17</v>
      </c>
      <c r="B10" s="42">
        <v>120.34319215819376</v>
      </c>
      <c r="D10"/>
      <c r="G10"/>
      <c r="H10"/>
      <c r="I10"/>
      <c r="K10" s="47" t="s">
        <v>9</v>
      </c>
      <c r="L10" s="16">
        <v>8.5018279423931595</v>
      </c>
      <c r="M10"/>
      <c r="N10"/>
      <c r="O10"/>
      <c r="P10"/>
      <c r="Q10"/>
      <c r="R10"/>
      <c r="S10"/>
    </row>
    <row r="11" spans="1:19" ht="14.4" x14ac:dyDescent="0.3">
      <c r="A11" s="45" t="s">
        <v>17</v>
      </c>
      <c r="B11" s="42">
        <v>131.83312853280904</v>
      </c>
      <c r="D11"/>
      <c r="G11"/>
      <c r="H11"/>
      <c r="K11" s="47" t="s">
        <v>9</v>
      </c>
      <c r="L11" s="16">
        <v>12.132496968047835</v>
      </c>
      <c r="M11"/>
      <c r="N11"/>
      <c r="O11"/>
      <c r="P11"/>
      <c r="Q11"/>
      <c r="R11"/>
      <c r="S11"/>
    </row>
    <row r="12" spans="1:19" ht="14.4" x14ac:dyDescent="0.3">
      <c r="A12" s="45" t="s">
        <v>17</v>
      </c>
      <c r="B12" s="42">
        <v>79.766027633025757</v>
      </c>
      <c r="D12"/>
      <c r="E12"/>
      <c r="F12"/>
      <c r="G12"/>
      <c r="H12"/>
      <c r="K12" s="45" t="s">
        <v>17</v>
      </c>
      <c r="L12" s="16">
        <v>12.674384392107589</v>
      </c>
      <c r="M12"/>
      <c r="N12"/>
      <c r="O12"/>
      <c r="P12"/>
      <c r="Q12"/>
      <c r="R12"/>
      <c r="S12"/>
    </row>
    <row r="13" spans="1:19" ht="14.4" x14ac:dyDescent="0.3">
      <c r="A13" s="45" t="s">
        <v>17</v>
      </c>
      <c r="B13" s="42">
        <v>70.603108332944586</v>
      </c>
      <c r="D13"/>
      <c r="E13"/>
      <c r="F13"/>
      <c r="G13"/>
      <c r="H13"/>
      <c r="K13" s="45" t="s">
        <v>17</v>
      </c>
      <c r="L13" s="16">
        <v>10.596457942911968</v>
      </c>
      <c r="M13"/>
      <c r="N13"/>
      <c r="O13"/>
      <c r="P13"/>
      <c r="Q13"/>
      <c r="R13"/>
      <c r="S13"/>
    </row>
    <row r="14" spans="1:19" ht="14.4" x14ac:dyDescent="0.3">
      <c r="A14" s="43" t="s">
        <v>18</v>
      </c>
      <c r="B14" s="42">
        <v>375.94011405769595</v>
      </c>
      <c r="D14"/>
      <c r="E14"/>
      <c r="F14"/>
      <c r="G14"/>
      <c r="H14"/>
      <c r="K14" s="45" t="s">
        <v>17</v>
      </c>
      <c r="L14" s="16">
        <v>18.57551070304369</v>
      </c>
      <c r="M14"/>
      <c r="N14"/>
      <c r="O14"/>
      <c r="P14"/>
      <c r="Q14"/>
      <c r="R14"/>
      <c r="S14"/>
    </row>
    <row r="15" spans="1:19" ht="14.4" x14ac:dyDescent="0.3">
      <c r="A15" s="43" t="s">
        <v>18</v>
      </c>
      <c r="B15" s="42">
        <v>448.14592138058083</v>
      </c>
      <c r="D15"/>
      <c r="E15"/>
      <c r="F15"/>
      <c r="G15"/>
      <c r="H15"/>
      <c r="I15"/>
      <c r="K15" s="45" t="s">
        <v>17</v>
      </c>
      <c r="L15" s="16">
        <v>25.615201215868304</v>
      </c>
      <c r="M15"/>
      <c r="N15"/>
      <c r="O15"/>
      <c r="P15"/>
      <c r="Q15"/>
      <c r="R15"/>
      <c r="S15"/>
    </row>
    <row r="16" spans="1:19" ht="14.4" x14ac:dyDescent="0.3">
      <c r="A16" s="43" t="s">
        <v>18</v>
      </c>
      <c r="B16" s="42">
        <v>311.49258569062175</v>
      </c>
      <c r="D16"/>
      <c r="E16"/>
      <c r="F16"/>
      <c r="G16"/>
      <c r="H16"/>
      <c r="I16"/>
      <c r="K16" s="45" t="s">
        <v>17</v>
      </c>
      <c r="L16" s="16">
        <v>8.1526701505107049</v>
      </c>
      <c r="M16"/>
      <c r="N16"/>
      <c r="O16"/>
      <c r="P16"/>
      <c r="Q16"/>
      <c r="R16"/>
      <c r="S16"/>
    </row>
    <row r="17" spans="1:19" ht="14.4" x14ac:dyDescent="0.3">
      <c r="A17" s="43" t="s">
        <v>18</v>
      </c>
      <c r="B17" s="42">
        <v>192.95653050181116</v>
      </c>
      <c r="K17" s="45" t="s">
        <v>17</v>
      </c>
      <c r="L17" s="16">
        <v>17.062920470553074</v>
      </c>
      <c r="M17"/>
      <c r="N17"/>
      <c r="O17"/>
      <c r="P17"/>
      <c r="Q17"/>
      <c r="R17"/>
      <c r="S17"/>
    </row>
    <row r="18" spans="1:19" ht="14.4" x14ac:dyDescent="0.3">
      <c r="A18" s="43" t="s">
        <v>18</v>
      </c>
      <c r="B18" s="42">
        <v>178.61926991798481</v>
      </c>
      <c r="K18" s="45" t="s">
        <v>17</v>
      </c>
      <c r="L18" s="16">
        <v>19.688679620621325</v>
      </c>
      <c r="M18"/>
      <c r="N18"/>
      <c r="O18"/>
      <c r="P18"/>
      <c r="Q18"/>
      <c r="R18"/>
      <c r="S18"/>
    </row>
    <row r="19" spans="1:19" ht="14.4" x14ac:dyDescent="0.3">
      <c r="A19" s="43" t="s">
        <v>18</v>
      </c>
      <c r="B19" s="42">
        <v>177.95263749602043</v>
      </c>
      <c r="K19" s="45" t="s">
        <v>17</v>
      </c>
      <c r="L19" s="16">
        <v>14.251907518087389</v>
      </c>
      <c r="M19"/>
      <c r="N19"/>
      <c r="O19"/>
      <c r="P19"/>
      <c r="Q19"/>
      <c r="R19"/>
      <c r="S19"/>
    </row>
    <row r="20" spans="1:19" ht="14.4" x14ac:dyDescent="0.3">
      <c r="A20" s="43" t="s">
        <v>18</v>
      </c>
      <c r="B20" s="42">
        <v>114.90200956171653</v>
      </c>
      <c r="K20" s="43" t="s">
        <v>18</v>
      </c>
      <c r="L20" s="16">
        <v>9.6812131441038005</v>
      </c>
      <c r="M20"/>
      <c r="N20"/>
      <c r="O20"/>
      <c r="P20"/>
      <c r="Q20"/>
      <c r="R20"/>
      <c r="S20"/>
    </row>
    <row r="21" spans="1:19" ht="14.4" x14ac:dyDescent="0.3">
      <c r="A21" s="43" t="s">
        <v>18</v>
      </c>
      <c r="B21" s="42">
        <v>201.67319220784938</v>
      </c>
      <c r="K21" s="43" t="s">
        <v>18</v>
      </c>
      <c r="L21" s="16">
        <v>18.16894238352295</v>
      </c>
      <c r="M21"/>
      <c r="N21"/>
      <c r="O21"/>
      <c r="P21"/>
      <c r="Q21"/>
      <c r="R21"/>
      <c r="S21"/>
    </row>
    <row r="22" spans="1:19" ht="14.4" x14ac:dyDescent="0.3">
      <c r="A22" s="43" t="s">
        <v>18</v>
      </c>
      <c r="B22" s="42">
        <v>169.32108527004556</v>
      </c>
      <c r="K22" s="43" t="s">
        <v>18</v>
      </c>
      <c r="L22" s="16">
        <v>11.647320702529642</v>
      </c>
      <c r="M22"/>
      <c r="N22"/>
      <c r="O22"/>
      <c r="P22"/>
      <c r="Q22"/>
      <c r="R22"/>
      <c r="S22"/>
    </row>
    <row r="23" spans="1:19" ht="14.4" x14ac:dyDescent="0.3">
      <c r="A23" s="44" t="s">
        <v>13</v>
      </c>
      <c r="B23" s="42">
        <v>939.84837701106142</v>
      </c>
      <c r="K23" s="43" t="s">
        <v>18</v>
      </c>
      <c r="L23" s="16">
        <v>21.290352806429834</v>
      </c>
      <c r="M23"/>
      <c r="N23"/>
      <c r="O23"/>
      <c r="P23"/>
      <c r="Q23"/>
      <c r="R23"/>
      <c r="S23"/>
    </row>
    <row r="24" spans="1:19" ht="14.4" x14ac:dyDescent="0.3">
      <c r="A24" s="44" t="s">
        <v>13</v>
      </c>
      <c r="B24" s="42">
        <v>1395.2334166038215</v>
      </c>
      <c r="D24" s="54" t="s">
        <v>62</v>
      </c>
      <c r="E24" s="54" t="s">
        <v>63</v>
      </c>
      <c r="K24" s="43" t="s">
        <v>18</v>
      </c>
      <c r="L24" s="16">
        <v>16.984517814952678</v>
      </c>
      <c r="M24"/>
      <c r="N24" s="54" t="s">
        <v>62</v>
      </c>
      <c r="O24" s="54" t="s">
        <v>63</v>
      </c>
      <c r="P24"/>
      <c r="Q24"/>
      <c r="R24"/>
      <c r="S24"/>
    </row>
    <row r="25" spans="1:19" ht="14.4" x14ac:dyDescent="0.3">
      <c r="A25" s="44" t="s">
        <v>13</v>
      </c>
      <c r="B25" s="42">
        <v>1022.723364911834</v>
      </c>
      <c r="D25" t="s">
        <v>21</v>
      </c>
      <c r="E25" s="75">
        <v>0.46370397850994199</v>
      </c>
      <c r="K25" s="43" t="s">
        <v>18</v>
      </c>
      <c r="L25" s="16">
        <v>11.673235408153214</v>
      </c>
      <c r="M25"/>
      <c r="N25" t="s">
        <v>21</v>
      </c>
      <c r="O25" s="58">
        <v>0.3432456498</v>
      </c>
      <c r="P25"/>
      <c r="Q25"/>
      <c r="R25"/>
      <c r="S25"/>
    </row>
    <row r="26" spans="1:19" ht="14.4" x14ac:dyDescent="0.3">
      <c r="A26" s="44" t="s">
        <v>13</v>
      </c>
      <c r="B26" s="42">
        <v>934.48341303869847</v>
      </c>
      <c r="D26" t="s">
        <v>22</v>
      </c>
      <c r="E26" s="75">
        <v>0.865342085119855</v>
      </c>
      <c r="K26" s="43" t="s">
        <v>18</v>
      </c>
      <c r="L26" s="16">
        <v>14.790061250225671</v>
      </c>
      <c r="M26"/>
      <c r="N26" t="s">
        <v>22</v>
      </c>
      <c r="O26" s="58">
        <v>0.96478924970000002</v>
      </c>
      <c r="P26"/>
      <c r="Q26"/>
      <c r="R26"/>
      <c r="S26"/>
    </row>
    <row r="27" spans="1:19" ht="14.4" x14ac:dyDescent="0.3">
      <c r="A27" s="44" t="s">
        <v>13</v>
      </c>
      <c r="B27" s="42">
        <v>676.67525006136464</v>
      </c>
      <c r="D27" t="s">
        <v>23</v>
      </c>
      <c r="E27" s="75">
        <v>0.80057066734346705</v>
      </c>
      <c r="K27" s="43" t="s">
        <v>18</v>
      </c>
      <c r="L27" s="16">
        <v>12.17066084131482</v>
      </c>
      <c r="M27"/>
      <c r="N27" t="s">
        <v>23</v>
      </c>
      <c r="O27" s="58">
        <v>0.54866893760000002</v>
      </c>
      <c r="P27"/>
      <c r="Q27"/>
      <c r="R27"/>
      <c r="S27"/>
    </row>
    <row r="28" spans="1:19" ht="14.4" x14ac:dyDescent="0.3">
      <c r="A28" s="44" t="s">
        <v>13</v>
      </c>
      <c r="B28" s="42">
        <v>913.72244150139159</v>
      </c>
      <c r="D28" t="s">
        <v>25</v>
      </c>
      <c r="E28" s="76">
        <v>1.34172043995129E-5</v>
      </c>
      <c r="K28" s="43" t="s">
        <v>18</v>
      </c>
      <c r="L28" s="16">
        <v>15.770519991230245</v>
      </c>
      <c r="M28"/>
      <c r="N28" t="s">
        <v>25</v>
      </c>
      <c r="O28" s="59">
        <v>9.6906126310000006E-6</v>
      </c>
      <c r="P28"/>
      <c r="Q28"/>
      <c r="R28"/>
      <c r="S28"/>
    </row>
    <row r="29" spans="1:19" ht="14.4" x14ac:dyDescent="0.3">
      <c r="A29" s="44" t="s">
        <v>13</v>
      </c>
      <c r="B29" s="42">
        <v>626.20895921175918</v>
      </c>
      <c r="D29" t="s">
        <v>26</v>
      </c>
      <c r="E29" s="75">
        <v>7.8848262474728896E-8</v>
      </c>
      <c r="K29" s="43" t="s">
        <v>18</v>
      </c>
      <c r="L29" s="16">
        <v>17.425165066281338</v>
      </c>
      <c r="M29"/>
      <c r="N29" t="s">
        <v>26</v>
      </c>
      <c r="O29" s="60">
        <v>2.6055561819999999E-3</v>
      </c>
      <c r="P29"/>
      <c r="Q29"/>
      <c r="R29"/>
      <c r="S29"/>
    </row>
    <row r="30" spans="1:19" ht="14.4" x14ac:dyDescent="0.3">
      <c r="A30" s="44" t="s">
        <v>13</v>
      </c>
      <c r="B30" s="42">
        <v>656.92776568546196</v>
      </c>
      <c r="D30" t="s">
        <v>27</v>
      </c>
      <c r="E30" s="75">
        <v>1.02538227353399E-7</v>
      </c>
      <c r="K30" s="43" t="s">
        <v>18</v>
      </c>
      <c r="L30" s="16">
        <v>15.635105012831179</v>
      </c>
      <c r="M30"/>
      <c r="N30" t="s">
        <v>27</v>
      </c>
      <c r="O30" s="60">
        <v>1.387060093E-5</v>
      </c>
      <c r="P30"/>
      <c r="Q30"/>
      <c r="R30"/>
      <c r="S30"/>
    </row>
    <row r="31" spans="1:19" ht="14.4" x14ac:dyDescent="0.3">
      <c r="K31" s="44" t="s">
        <v>13</v>
      </c>
      <c r="L31" s="16">
        <v>20.846276389243492</v>
      </c>
      <c r="M31"/>
      <c r="N31"/>
      <c r="O31"/>
      <c r="P31"/>
      <c r="Q31"/>
      <c r="R31"/>
      <c r="S31"/>
    </row>
    <row r="32" spans="1:19" ht="14.4" x14ac:dyDescent="0.3">
      <c r="B32" s="42"/>
      <c r="K32" s="44" t="s">
        <v>13</v>
      </c>
      <c r="L32" s="16">
        <v>20.097848792985957</v>
      </c>
      <c r="M32"/>
      <c r="N32"/>
      <c r="O32"/>
      <c r="P32"/>
      <c r="Q32"/>
      <c r="R32"/>
      <c r="S32"/>
    </row>
    <row r="33" spans="11:19" ht="14.4" x14ac:dyDescent="0.3">
      <c r="K33" s="44" t="s">
        <v>13</v>
      </c>
      <c r="L33" s="16">
        <v>18.659802229963184</v>
      </c>
      <c r="M33"/>
      <c r="N33"/>
      <c r="O33"/>
      <c r="P33"/>
      <c r="Q33"/>
      <c r="R33"/>
      <c r="S33"/>
    </row>
    <row r="34" spans="11:19" ht="14.4" x14ac:dyDescent="0.3">
      <c r="K34" s="44" t="s">
        <v>13</v>
      </c>
      <c r="L34" s="16">
        <v>32.322034565011315</v>
      </c>
      <c r="M34"/>
      <c r="N34"/>
      <c r="O34"/>
      <c r="P34"/>
      <c r="Q34"/>
      <c r="R34"/>
      <c r="S34"/>
    </row>
    <row r="35" spans="11:19" ht="14.4" x14ac:dyDescent="0.3">
      <c r="K35" s="44" t="s">
        <v>13</v>
      </c>
      <c r="L35" s="16">
        <v>29.336830103643834</v>
      </c>
      <c r="M35"/>
      <c r="N35"/>
      <c r="O35"/>
      <c r="P35"/>
      <c r="Q35"/>
      <c r="R35"/>
      <c r="S35"/>
    </row>
    <row r="36" spans="11:19" ht="14.4" x14ac:dyDescent="0.3">
      <c r="K36" s="44" t="s">
        <v>13</v>
      </c>
      <c r="L36" s="16">
        <v>40.270705961609949</v>
      </c>
      <c r="M36"/>
      <c r="N36"/>
      <c r="O36"/>
      <c r="P36"/>
      <c r="Q36"/>
      <c r="R36"/>
      <c r="S36"/>
    </row>
    <row r="37" spans="11:19" ht="14.4" x14ac:dyDescent="0.3">
      <c r="K37" s="44" t="s">
        <v>13</v>
      </c>
      <c r="L37" s="16">
        <v>22.278249430941312</v>
      </c>
      <c r="M37"/>
      <c r="N37"/>
      <c r="O37"/>
      <c r="P37"/>
      <c r="Q37"/>
      <c r="R37"/>
      <c r="S37"/>
    </row>
    <row r="38" spans="11:19" ht="14.4" x14ac:dyDescent="0.3">
      <c r="K38" s="44" t="s">
        <v>13</v>
      </c>
      <c r="L38" s="16">
        <v>20.542176254169338</v>
      </c>
      <c r="M38"/>
      <c r="N38"/>
      <c r="O38"/>
      <c r="P38"/>
      <c r="Q38"/>
      <c r="R38"/>
      <c r="S38"/>
    </row>
    <row r="39" spans="11:19" ht="14.4" x14ac:dyDescent="0.3">
      <c r="K39" s="44" t="s">
        <v>13</v>
      </c>
      <c r="L39" s="16">
        <v>31.124413960713031</v>
      </c>
      <c r="M39"/>
      <c r="N39"/>
      <c r="O39"/>
      <c r="P39"/>
      <c r="Q39"/>
      <c r="R39"/>
      <c r="S39"/>
    </row>
    <row r="40" spans="11:19" ht="14.4" x14ac:dyDescent="0.3">
      <c r="K40" s="44" t="s">
        <v>13</v>
      </c>
      <c r="L40" s="16">
        <v>25.624677857799607</v>
      </c>
      <c r="M40"/>
      <c r="N40"/>
      <c r="O40"/>
      <c r="P40"/>
      <c r="Q40"/>
      <c r="R40"/>
      <c r="S40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38856-25A4-4DBD-A9A3-8BDEA089B4EA}">
  <dimension ref="A1:S46"/>
  <sheetViews>
    <sheetView workbookViewId="0">
      <selection activeCell="N25" sqref="N25:O25"/>
    </sheetView>
  </sheetViews>
  <sheetFormatPr defaultRowHeight="14.4" x14ac:dyDescent="0.3"/>
  <cols>
    <col min="1" max="1" width="11.44140625" bestFit="1" customWidth="1"/>
    <col min="2" max="2" width="21.77734375" bestFit="1" customWidth="1"/>
    <col min="4" max="4" width="16.88671875" bestFit="1" customWidth="1"/>
    <col min="5" max="5" width="16.5546875" bestFit="1" customWidth="1"/>
    <col min="6" max="6" width="7.44140625" bestFit="1" customWidth="1"/>
    <col min="7" max="7" width="3" bestFit="1" customWidth="1"/>
    <col min="8" max="8" width="12.21875" bestFit="1" customWidth="1"/>
    <col min="9" max="9" width="12.5546875" bestFit="1" customWidth="1"/>
    <col min="11" max="11" width="11.44140625" bestFit="1" customWidth="1"/>
    <col min="12" max="12" width="7.88671875" bestFit="1" customWidth="1"/>
    <col min="14" max="14" width="16.88671875" bestFit="1" customWidth="1"/>
    <col min="15" max="15" width="16.5546875" bestFit="1" customWidth="1"/>
    <col min="16" max="16" width="7.44140625" bestFit="1" customWidth="1"/>
    <col min="17" max="17" width="2.33203125" bestFit="1" customWidth="1"/>
    <col min="18" max="18" width="12.21875" bestFit="1" customWidth="1"/>
    <col min="19" max="19" width="12.5546875" bestFit="1" customWidth="1"/>
  </cols>
  <sheetData>
    <row r="1" spans="1:19" x14ac:dyDescent="0.3">
      <c r="A1" s="39" t="s">
        <v>61</v>
      </c>
      <c r="B1" s="39" t="s">
        <v>30</v>
      </c>
      <c r="K1" s="39" t="s">
        <v>61</v>
      </c>
      <c r="L1" s="39" t="s">
        <v>37</v>
      </c>
    </row>
    <row r="2" spans="1:19" x14ac:dyDescent="0.3">
      <c r="A2" s="41" t="s">
        <v>9</v>
      </c>
      <c r="B2" s="61">
        <v>1.6555475803709727</v>
      </c>
      <c r="D2" s="46"/>
      <c r="E2" s="53" t="s">
        <v>53</v>
      </c>
      <c r="F2" s="53" t="s">
        <v>58</v>
      </c>
      <c r="G2" s="52" t="s">
        <v>19</v>
      </c>
      <c r="H2" s="52" t="s">
        <v>59</v>
      </c>
      <c r="I2" s="54" t="s">
        <v>60</v>
      </c>
      <c r="K2" s="41" t="s">
        <v>9</v>
      </c>
      <c r="L2" s="62">
        <v>0.5542713309703603</v>
      </c>
      <c r="N2" s="46"/>
      <c r="O2" s="53" t="s">
        <v>53</v>
      </c>
      <c r="P2" s="53" t="s">
        <v>58</v>
      </c>
      <c r="Q2" s="52" t="s">
        <v>19</v>
      </c>
      <c r="R2" s="52" t="s">
        <v>59</v>
      </c>
      <c r="S2" s="54" t="s">
        <v>60</v>
      </c>
    </row>
    <row r="3" spans="1:19" x14ac:dyDescent="0.3">
      <c r="A3" s="41" t="s">
        <v>9</v>
      </c>
      <c r="B3" s="61">
        <v>2.6971745986996289</v>
      </c>
      <c r="D3" s="47" t="s">
        <v>9</v>
      </c>
      <c r="E3" s="55">
        <f>AVERAGE(B2:B12)</f>
        <v>2.1281740781988101</v>
      </c>
      <c r="F3" s="55">
        <f>_xlfn.STDEV.S(B2:B12)</f>
        <v>0.60419218380861661</v>
      </c>
      <c r="G3" s="1">
        <f>COUNT(B2:B12)</f>
        <v>11</v>
      </c>
      <c r="I3" s="21" t="s">
        <v>20</v>
      </c>
      <c r="K3" s="41" t="s">
        <v>9</v>
      </c>
      <c r="L3" s="62">
        <v>0.18654474073859711</v>
      </c>
      <c r="N3" s="47" t="s">
        <v>9</v>
      </c>
      <c r="O3" s="55">
        <f>AVERAGE(L2:L7)</f>
        <v>0.37967610530647028</v>
      </c>
      <c r="P3" s="55">
        <f>_xlfn.STDEV.S(L2:L7)</f>
        <v>0.13347240856831649</v>
      </c>
      <c r="Q3" s="1">
        <f>COUNT(L2:L7)</f>
        <v>6</v>
      </c>
      <c r="S3" s="21" t="s">
        <v>20</v>
      </c>
    </row>
    <row r="4" spans="1:19" x14ac:dyDescent="0.3">
      <c r="A4" s="41" t="s">
        <v>9</v>
      </c>
      <c r="B4" s="61">
        <v>3.3175444810200436</v>
      </c>
      <c r="D4" s="48" t="s">
        <v>17</v>
      </c>
      <c r="E4" s="55">
        <f>AVERAGE(B13:B24)</f>
        <v>2.0667405108358259</v>
      </c>
      <c r="F4" s="55">
        <f>_xlfn.STDEV.S(B13:B24)</f>
        <v>0.52960955398618115</v>
      </c>
      <c r="G4" s="1">
        <f>COUNT(B13:B24)</f>
        <v>12</v>
      </c>
      <c r="I4" s="21" t="s">
        <v>20</v>
      </c>
      <c r="K4" s="41" t="s">
        <v>9</v>
      </c>
      <c r="L4" s="62">
        <v>0.2743463776945313</v>
      </c>
      <c r="N4" s="48" t="s">
        <v>17</v>
      </c>
      <c r="O4" s="55">
        <f>AVERAGE(L8:L14)</f>
        <v>0.50526598071338102</v>
      </c>
      <c r="P4" s="55">
        <f>_xlfn.STDEV.S(L8:L14)</f>
        <v>0.2051709585720512</v>
      </c>
      <c r="Q4" s="1">
        <f>COUNT(L8:L14)</f>
        <v>7</v>
      </c>
      <c r="S4" s="21" t="s">
        <v>20</v>
      </c>
    </row>
    <row r="5" spans="1:19" x14ac:dyDescent="0.3">
      <c r="A5" s="41" t="s">
        <v>9</v>
      </c>
      <c r="B5" s="61">
        <v>2.6041076007911381</v>
      </c>
      <c r="D5" s="49" t="s">
        <v>18</v>
      </c>
      <c r="E5" s="55">
        <f>AVERAGE(B25:B34)</f>
        <v>7.9770976493462697</v>
      </c>
      <c r="F5" s="55">
        <f>_xlfn.STDEV.S(B25:B34)</f>
        <v>1.4602202672021916</v>
      </c>
      <c r="G5" s="1">
        <f>COUNT(B25:B34)</f>
        <v>10</v>
      </c>
      <c r="H5" s="51">
        <f>(E5-E3)/E3</f>
        <v>2.7483294863255372</v>
      </c>
      <c r="I5" s="21" t="s">
        <v>24</v>
      </c>
      <c r="K5" s="41" t="s">
        <v>9</v>
      </c>
      <c r="L5" s="62">
        <v>0.4400545840011707</v>
      </c>
      <c r="N5" s="49" t="s">
        <v>18</v>
      </c>
      <c r="O5" s="55">
        <f>AVERAGE(L15:L20)</f>
        <v>0.34911338308790696</v>
      </c>
      <c r="P5" s="55">
        <f>_xlfn.STDEV.S(L15:L20)</f>
        <v>0.19336397721300433</v>
      </c>
      <c r="Q5" s="1">
        <f>COUNT(L15:L20)</f>
        <v>6</v>
      </c>
      <c r="R5" s="51"/>
      <c r="S5" s="21" t="s">
        <v>20</v>
      </c>
    </row>
    <row r="6" spans="1:19" x14ac:dyDescent="0.3">
      <c r="A6" s="41" t="s">
        <v>9</v>
      </c>
      <c r="B6" s="61">
        <v>1.6190264601986188</v>
      </c>
      <c r="D6" s="50" t="s">
        <v>13</v>
      </c>
      <c r="E6" s="55">
        <f>AVERAGE(B35:B45)</f>
        <v>6.9067533048625958</v>
      </c>
      <c r="F6" s="55">
        <f>_xlfn.STDEV.S(B35:B45)</f>
        <v>1.3101301917621342</v>
      </c>
      <c r="G6" s="1">
        <f>COUNT(B35:B45)</f>
        <v>11</v>
      </c>
      <c r="H6" s="51">
        <f>(E6-E4)/E4</f>
        <v>2.3418579974848335</v>
      </c>
      <c r="I6" s="21" t="s">
        <v>24</v>
      </c>
      <c r="K6" s="41" t="s">
        <v>9</v>
      </c>
      <c r="L6" s="62">
        <v>0.36379645396398114</v>
      </c>
      <c r="N6" s="50" t="s">
        <v>13</v>
      </c>
      <c r="O6" s="55">
        <f>AVERAGE(L21:L26)</f>
        <v>0.8235981284899111</v>
      </c>
      <c r="P6" s="55">
        <f>_xlfn.STDEV.S(L21:L26)</f>
        <v>0.1970872635894898</v>
      </c>
      <c r="Q6" s="1">
        <f>COUNT(L21:L26)</f>
        <v>6</v>
      </c>
      <c r="R6" s="51">
        <f>(O6-O3)/O3</f>
        <v>1.1692124339115624</v>
      </c>
      <c r="S6" s="21" t="s">
        <v>24</v>
      </c>
    </row>
    <row r="7" spans="1:19" x14ac:dyDescent="0.3">
      <c r="A7" s="41" t="s">
        <v>9</v>
      </c>
      <c r="B7" s="61">
        <v>2.2471386849790833</v>
      </c>
      <c r="K7" s="41" t="s">
        <v>9</v>
      </c>
      <c r="L7" s="62">
        <v>0.45904314447018096</v>
      </c>
    </row>
    <row r="8" spans="1:19" x14ac:dyDescent="0.3">
      <c r="A8" s="41" t="s">
        <v>9</v>
      </c>
      <c r="B8" s="61">
        <v>1.438274777557208</v>
      </c>
      <c r="K8" s="45" t="s">
        <v>17</v>
      </c>
      <c r="L8" s="62">
        <v>0.60755618408995793</v>
      </c>
    </row>
    <row r="9" spans="1:19" x14ac:dyDescent="0.3">
      <c r="A9" s="41" t="s">
        <v>9</v>
      </c>
      <c r="B9" s="61">
        <v>2.4039528432732324</v>
      </c>
      <c r="K9" s="45" t="s">
        <v>17</v>
      </c>
      <c r="L9" s="62">
        <v>0.23499156531279095</v>
      </c>
    </row>
    <row r="10" spans="1:19" x14ac:dyDescent="0.3">
      <c r="A10" s="41" t="s">
        <v>9</v>
      </c>
      <c r="B10" s="61">
        <v>2.2266730995977699</v>
      </c>
      <c r="K10" s="45" t="s">
        <v>17</v>
      </c>
      <c r="L10" s="62">
        <v>0.2507637993074886</v>
      </c>
    </row>
    <row r="11" spans="1:19" x14ac:dyDescent="0.3">
      <c r="A11" s="41" t="s">
        <v>9</v>
      </c>
      <c r="B11" s="61">
        <v>1.413563009384031</v>
      </c>
      <c r="K11" s="45" t="s">
        <v>17</v>
      </c>
      <c r="L11" s="62">
        <v>0.76367009599603752</v>
      </c>
    </row>
    <row r="12" spans="1:19" x14ac:dyDescent="0.3">
      <c r="A12" s="41" t="s">
        <v>9</v>
      </c>
      <c r="B12" s="61">
        <v>1.7869117243151855</v>
      </c>
      <c r="C12" s="21"/>
      <c r="D12" s="21"/>
      <c r="E12" s="21"/>
      <c r="K12" s="45" t="s">
        <v>17</v>
      </c>
      <c r="L12" s="62">
        <v>0.49648816342610091</v>
      </c>
    </row>
    <row r="13" spans="1:19" x14ac:dyDescent="0.3">
      <c r="A13" s="45" t="s">
        <v>17</v>
      </c>
      <c r="B13" s="61">
        <v>1.4588405144438998</v>
      </c>
      <c r="C13" s="55"/>
      <c r="D13" s="55"/>
      <c r="E13" s="1"/>
      <c r="K13" s="45" t="s">
        <v>17</v>
      </c>
      <c r="L13" s="62">
        <v>0.48563523309896167</v>
      </c>
    </row>
    <row r="14" spans="1:19" x14ac:dyDescent="0.3">
      <c r="A14" s="45" t="s">
        <v>17</v>
      </c>
      <c r="B14" s="61">
        <v>2.2883638319525437</v>
      </c>
      <c r="K14" s="45" t="s">
        <v>17</v>
      </c>
      <c r="L14" s="62">
        <v>0.69775682376232895</v>
      </c>
    </row>
    <row r="15" spans="1:19" x14ac:dyDescent="0.3">
      <c r="A15" s="45" t="s">
        <v>17</v>
      </c>
      <c r="B15" s="61">
        <v>1.8560483998742225</v>
      </c>
      <c r="K15" s="43" t="s">
        <v>18</v>
      </c>
      <c r="L15" s="62">
        <v>0.1609465690382075</v>
      </c>
    </row>
    <row r="16" spans="1:19" x14ac:dyDescent="0.3">
      <c r="A16" s="45" t="s">
        <v>17</v>
      </c>
      <c r="B16" s="61">
        <v>2.1722439885475646</v>
      </c>
      <c r="K16" s="43" t="s">
        <v>18</v>
      </c>
      <c r="L16" s="62">
        <v>0.206433774792632</v>
      </c>
    </row>
    <row r="17" spans="1:15" x14ac:dyDescent="0.3">
      <c r="A17" s="45" t="s">
        <v>17</v>
      </c>
      <c r="B17" s="61">
        <v>3.044306081177468</v>
      </c>
      <c r="K17" s="43" t="s">
        <v>18</v>
      </c>
      <c r="L17" s="62">
        <v>0.20053412199152346</v>
      </c>
    </row>
    <row r="18" spans="1:15" x14ac:dyDescent="0.3">
      <c r="A18" s="45" t="s">
        <v>17</v>
      </c>
      <c r="B18" s="61">
        <v>1.0893693116159022</v>
      </c>
      <c r="K18" s="43" t="s">
        <v>18</v>
      </c>
      <c r="L18" s="62">
        <v>0.63047207458814603</v>
      </c>
    </row>
    <row r="19" spans="1:15" x14ac:dyDescent="0.3">
      <c r="A19" s="45" t="s">
        <v>17</v>
      </c>
      <c r="B19" s="61">
        <v>2.5981803860484471</v>
      </c>
      <c r="K19" s="43" t="s">
        <v>18</v>
      </c>
      <c r="L19" s="62">
        <v>0.52001530441436705</v>
      </c>
    </row>
    <row r="20" spans="1:15" x14ac:dyDescent="0.3">
      <c r="A20" s="45" t="s">
        <v>17</v>
      </c>
      <c r="B20" s="61">
        <v>1.5986440490483691</v>
      </c>
      <c r="K20" s="43" t="s">
        <v>18</v>
      </c>
      <c r="L20" s="62">
        <v>0.37627845370256569</v>
      </c>
    </row>
    <row r="21" spans="1:15" x14ac:dyDescent="0.3">
      <c r="A21" s="45" t="s">
        <v>17</v>
      </c>
      <c r="B21" s="61">
        <v>1.9075700851155446</v>
      </c>
      <c r="K21" s="44" t="s">
        <v>13</v>
      </c>
      <c r="L21" s="62">
        <v>0.98467423673825138</v>
      </c>
    </row>
    <row r="22" spans="1:15" x14ac:dyDescent="0.3">
      <c r="A22" s="45" t="s">
        <v>17</v>
      </c>
      <c r="B22" s="61">
        <v>2.1482675742245614</v>
      </c>
      <c r="K22" s="44" t="s">
        <v>13</v>
      </c>
      <c r="L22" s="62">
        <v>0.61145138046116487</v>
      </c>
    </row>
    <row r="23" spans="1:15" x14ac:dyDescent="0.3">
      <c r="A23" s="45" t="s">
        <v>17</v>
      </c>
      <c r="B23" s="61">
        <v>2.179967303265709</v>
      </c>
      <c r="K23" s="44" t="s">
        <v>13</v>
      </c>
      <c r="L23" s="62">
        <v>0.76082992459711196</v>
      </c>
    </row>
    <row r="24" spans="1:15" x14ac:dyDescent="0.3">
      <c r="A24" s="45" t="s">
        <v>17</v>
      </c>
      <c r="B24" s="61">
        <v>2.4590846047156725</v>
      </c>
      <c r="C24" s="21"/>
      <c r="D24" s="21"/>
      <c r="E24" s="21"/>
      <c r="K24" s="44" t="s">
        <v>13</v>
      </c>
      <c r="L24" s="62">
        <v>0.80055381723184549</v>
      </c>
    </row>
    <row r="25" spans="1:15" x14ac:dyDescent="0.3">
      <c r="A25" s="43" t="s">
        <v>18</v>
      </c>
      <c r="B25" s="61">
        <v>9.4648250239693219</v>
      </c>
      <c r="C25" s="55"/>
      <c r="D25" s="54" t="s">
        <v>62</v>
      </c>
      <c r="E25" s="54" t="s">
        <v>63</v>
      </c>
      <c r="K25" s="44" t="s">
        <v>13</v>
      </c>
      <c r="L25" s="62">
        <v>1.1259475994148156</v>
      </c>
      <c r="N25" s="54" t="s">
        <v>62</v>
      </c>
      <c r="O25" s="54" t="s">
        <v>63</v>
      </c>
    </row>
    <row r="26" spans="1:15" x14ac:dyDescent="0.3">
      <c r="A26" s="43" t="s">
        <v>18</v>
      </c>
      <c r="B26" s="61">
        <v>10.040561436897825</v>
      </c>
      <c r="D26" t="s">
        <v>31</v>
      </c>
      <c r="E26" s="74">
        <v>0.99896521110000003</v>
      </c>
      <c r="K26" s="44" t="s">
        <v>13</v>
      </c>
      <c r="L26" s="62">
        <v>0.65813181249627717</v>
      </c>
      <c r="N26" t="s">
        <v>21</v>
      </c>
      <c r="O26" s="58">
        <v>0.62343136560000001</v>
      </c>
    </row>
    <row r="27" spans="1:15" x14ac:dyDescent="0.3">
      <c r="A27" s="43" t="s">
        <v>18</v>
      </c>
      <c r="B27" s="61">
        <v>9.8419215919215937</v>
      </c>
      <c r="D27" t="s">
        <v>32</v>
      </c>
      <c r="E27" s="73">
        <v>1.0000000000000001E-15</v>
      </c>
      <c r="K27" s="63"/>
      <c r="L27" s="61"/>
      <c r="N27" t="s">
        <v>22</v>
      </c>
      <c r="O27" s="58">
        <v>0.99165681780000003</v>
      </c>
    </row>
    <row r="28" spans="1:15" x14ac:dyDescent="0.3">
      <c r="A28" s="43" t="s">
        <v>18</v>
      </c>
      <c r="B28" s="61">
        <v>7.5887944644116763</v>
      </c>
      <c r="D28" t="s">
        <v>33</v>
      </c>
      <c r="E28" s="74">
        <v>1.0000000000000001E-15</v>
      </c>
      <c r="K28" s="63"/>
      <c r="L28" s="61"/>
      <c r="N28" t="s">
        <v>23</v>
      </c>
      <c r="O28" s="58">
        <v>0.44788553809999998</v>
      </c>
    </row>
    <row r="29" spans="1:15" x14ac:dyDescent="0.3">
      <c r="A29" s="43" t="s">
        <v>18</v>
      </c>
      <c r="B29" s="61">
        <v>7.0501930501930516</v>
      </c>
      <c r="D29" t="s">
        <v>34</v>
      </c>
      <c r="E29" s="73">
        <v>1.0000000000000001E-15</v>
      </c>
      <c r="K29" s="63"/>
      <c r="L29" s="61"/>
      <c r="N29" t="s">
        <v>25</v>
      </c>
      <c r="O29" s="59">
        <v>2.401506939E-3</v>
      </c>
    </row>
    <row r="30" spans="1:15" x14ac:dyDescent="0.3">
      <c r="A30" s="43" t="s">
        <v>18</v>
      </c>
      <c r="B30" s="61">
        <v>8.5733737760047486</v>
      </c>
      <c r="D30" t="s">
        <v>35</v>
      </c>
      <c r="E30" s="74">
        <v>1.0000000000000001E-15</v>
      </c>
      <c r="K30" s="63"/>
      <c r="L30" s="61"/>
      <c r="N30" t="s">
        <v>26</v>
      </c>
      <c r="O30" s="58">
        <v>2.665137121E-2</v>
      </c>
    </row>
    <row r="31" spans="1:15" x14ac:dyDescent="0.3">
      <c r="A31" s="43" t="s">
        <v>18</v>
      </c>
      <c r="B31" s="61">
        <v>7.6002687879118094</v>
      </c>
      <c r="D31" t="s">
        <v>36</v>
      </c>
      <c r="E31" s="74">
        <v>0.10158942510000001</v>
      </c>
      <c r="K31" s="63"/>
      <c r="L31" s="61"/>
      <c r="N31" t="s">
        <v>27</v>
      </c>
      <c r="O31" s="58">
        <v>1.2328683620000001E-3</v>
      </c>
    </row>
    <row r="32" spans="1:15" x14ac:dyDescent="0.3">
      <c r="A32" s="43" t="s">
        <v>18</v>
      </c>
      <c r="B32" s="61">
        <v>6.2445401723101588</v>
      </c>
      <c r="K32" s="63"/>
      <c r="L32" s="61"/>
    </row>
    <row r="33" spans="1:12" x14ac:dyDescent="0.3">
      <c r="A33" s="43" t="s">
        <v>18</v>
      </c>
      <c r="B33" s="61">
        <v>5.8513582084503248</v>
      </c>
      <c r="C33" s="21"/>
      <c r="D33" s="21"/>
      <c r="E33" s="21"/>
      <c r="K33" s="63"/>
      <c r="L33" s="61"/>
    </row>
    <row r="34" spans="1:12" x14ac:dyDescent="0.3">
      <c r="A34" s="43" t="s">
        <v>18</v>
      </c>
      <c r="B34" s="61">
        <v>7.5151399813922017</v>
      </c>
      <c r="C34" s="55"/>
      <c r="D34" s="55"/>
      <c r="E34" s="1"/>
      <c r="K34" s="63"/>
      <c r="L34" s="61"/>
    </row>
    <row r="35" spans="1:12" x14ac:dyDescent="0.3">
      <c r="A35" s="44" t="s">
        <v>13</v>
      </c>
      <c r="B35" s="61">
        <v>9.2905459816395588</v>
      </c>
      <c r="K35" s="63"/>
      <c r="L35" s="61"/>
    </row>
    <row r="36" spans="1:12" x14ac:dyDescent="0.3">
      <c r="A36" s="44" t="s">
        <v>13</v>
      </c>
      <c r="B36" s="61">
        <v>6.1472370414279132</v>
      </c>
      <c r="K36" s="63"/>
      <c r="L36" s="61"/>
    </row>
    <row r="37" spans="1:12" x14ac:dyDescent="0.3">
      <c r="A37" s="44" t="s">
        <v>13</v>
      </c>
      <c r="B37" s="61">
        <v>6.816198027718551</v>
      </c>
      <c r="K37" s="63"/>
      <c r="L37" s="61"/>
    </row>
    <row r="38" spans="1:12" x14ac:dyDescent="0.3">
      <c r="A38" s="44" t="s">
        <v>13</v>
      </c>
      <c r="B38" s="61">
        <v>5.9648873331874874</v>
      </c>
      <c r="K38" s="63"/>
      <c r="L38" s="61"/>
    </row>
    <row r="39" spans="1:12" x14ac:dyDescent="0.3">
      <c r="A39" s="44" t="s">
        <v>13</v>
      </c>
      <c r="B39" s="61">
        <v>5.1986684773608038</v>
      </c>
      <c r="K39" s="63"/>
      <c r="L39" s="61"/>
    </row>
    <row r="40" spans="1:12" x14ac:dyDescent="0.3">
      <c r="A40" s="44" t="s">
        <v>13</v>
      </c>
      <c r="B40" s="61">
        <v>8.3549990255310878</v>
      </c>
      <c r="K40" s="63"/>
      <c r="L40" s="61"/>
    </row>
    <row r="41" spans="1:12" x14ac:dyDescent="0.3">
      <c r="A41" s="44" t="s">
        <v>13</v>
      </c>
      <c r="B41" s="61">
        <v>8.5544177979386937</v>
      </c>
      <c r="K41" s="63"/>
      <c r="L41" s="61"/>
    </row>
    <row r="42" spans="1:12" x14ac:dyDescent="0.3">
      <c r="A42" s="44" t="s">
        <v>13</v>
      </c>
      <c r="B42" s="61">
        <v>6.5940071179824731</v>
      </c>
      <c r="K42" s="63"/>
      <c r="L42" s="61"/>
    </row>
    <row r="43" spans="1:12" x14ac:dyDescent="0.3">
      <c r="A43" s="44" t="s">
        <v>13</v>
      </c>
      <c r="B43" s="61">
        <v>6.6897266434633016</v>
      </c>
      <c r="K43" s="63"/>
      <c r="L43" s="61"/>
    </row>
    <row r="44" spans="1:12" x14ac:dyDescent="0.3">
      <c r="A44" s="44" t="s">
        <v>13</v>
      </c>
      <c r="B44" s="61">
        <v>6.917996539127091</v>
      </c>
      <c r="K44" s="63"/>
      <c r="L44" s="61"/>
    </row>
    <row r="45" spans="1:12" x14ac:dyDescent="0.3">
      <c r="A45" s="44" t="s">
        <v>13</v>
      </c>
      <c r="B45" s="61">
        <v>5.4456023681115928</v>
      </c>
      <c r="K45" s="63"/>
      <c r="L45" s="61"/>
    </row>
    <row r="46" spans="1:12" x14ac:dyDescent="0.3">
      <c r="A46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50201-545B-409D-896B-FA1A38DC344C}">
  <dimension ref="A1:S39"/>
  <sheetViews>
    <sheetView workbookViewId="0">
      <selection activeCell="N24" sqref="N24:O24"/>
    </sheetView>
  </sheetViews>
  <sheetFormatPr defaultRowHeight="14.4" x14ac:dyDescent="0.3"/>
  <cols>
    <col min="1" max="1" width="11.44140625" bestFit="1" customWidth="1"/>
    <col min="2" max="2" width="18.77734375" style="1" bestFit="1" customWidth="1"/>
    <col min="4" max="4" width="16.88671875" bestFit="1" customWidth="1"/>
    <col min="5" max="5" width="16.5546875" bestFit="1" customWidth="1"/>
    <col min="8" max="8" width="12.21875" bestFit="1" customWidth="1"/>
    <col min="9" max="9" width="12.5546875" bestFit="1" customWidth="1"/>
    <col min="11" max="11" width="11.44140625" bestFit="1" customWidth="1"/>
    <col min="12" max="12" width="8.5546875" bestFit="1" customWidth="1"/>
    <col min="14" max="14" width="16.88671875" bestFit="1" customWidth="1"/>
    <col min="15" max="15" width="16.5546875" bestFit="1" customWidth="1"/>
    <col min="18" max="18" width="12.21875" bestFit="1" customWidth="1"/>
    <col min="19" max="19" width="12.5546875" bestFit="1" customWidth="1"/>
  </cols>
  <sheetData>
    <row r="1" spans="1:19" x14ac:dyDescent="0.3">
      <c r="A1" s="39" t="s">
        <v>61</v>
      </c>
      <c r="B1" s="39" t="s">
        <v>38</v>
      </c>
      <c r="K1" s="39" t="s">
        <v>61</v>
      </c>
      <c r="L1" s="39" t="s">
        <v>39</v>
      </c>
    </row>
    <row r="2" spans="1:19" x14ac:dyDescent="0.3">
      <c r="A2" s="66" t="s">
        <v>9</v>
      </c>
      <c r="B2">
        <v>1.5107721487780945</v>
      </c>
      <c r="D2" s="46"/>
      <c r="E2" s="53" t="s">
        <v>53</v>
      </c>
      <c r="F2" s="53" t="s">
        <v>58</v>
      </c>
      <c r="G2" s="52" t="s">
        <v>19</v>
      </c>
      <c r="H2" s="52" t="s">
        <v>59</v>
      </c>
      <c r="I2" s="54" t="s">
        <v>60</v>
      </c>
      <c r="K2" s="47" t="s">
        <v>9</v>
      </c>
      <c r="L2" s="70">
        <v>121.48596932840785</v>
      </c>
      <c r="N2" s="46"/>
      <c r="O2" s="53" t="s">
        <v>53</v>
      </c>
      <c r="P2" s="53" t="s">
        <v>58</v>
      </c>
      <c r="Q2" s="52" t="s">
        <v>19</v>
      </c>
      <c r="R2" s="52" t="s">
        <v>59</v>
      </c>
      <c r="S2" s="54" t="s">
        <v>60</v>
      </c>
    </row>
    <row r="3" spans="1:19" x14ac:dyDescent="0.3">
      <c r="A3" s="66" t="s">
        <v>9</v>
      </c>
      <c r="B3">
        <v>0.94621490939656949</v>
      </c>
      <c r="D3" s="47" t="s">
        <v>9</v>
      </c>
      <c r="E3" s="55">
        <f>AVERAGE(B2:B9)</f>
        <v>0.98531538813693598</v>
      </c>
      <c r="F3" s="55">
        <f>_xlfn.STDEV.S(B2:B9)</f>
        <v>0.26654760098347008</v>
      </c>
      <c r="G3" s="1">
        <f>COUNT(B2:B9)</f>
        <v>8</v>
      </c>
      <c r="I3" s="21" t="s">
        <v>20</v>
      </c>
      <c r="K3" s="47" t="s">
        <v>9</v>
      </c>
      <c r="L3" s="70">
        <v>174.62704232059065</v>
      </c>
      <c r="N3" s="47" t="s">
        <v>9</v>
      </c>
      <c r="O3" s="55">
        <f>AVERAGE(L2:L9)</f>
        <v>163.90289590363136</v>
      </c>
      <c r="P3" s="55">
        <f>_xlfn.STDEV.S(L2:L9)</f>
        <v>24.812253786322792</v>
      </c>
      <c r="Q3" s="1">
        <f>COUNT(L2:L9)</f>
        <v>8</v>
      </c>
      <c r="S3" s="21" t="s">
        <v>20</v>
      </c>
    </row>
    <row r="4" spans="1:19" x14ac:dyDescent="0.3">
      <c r="A4" s="66" t="s">
        <v>9</v>
      </c>
      <c r="B4">
        <v>0.8663740130587424</v>
      </c>
      <c r="D4" s="48" t="s">
        <v>17</v>
      </c>
      <c r="E4" s="55">
        <f>AVERAGE(B10:B19)</f>
        <v>0.96991143368797217</v>
      </c>
      <c r="F4" s="55">
        <f>_xlfn.STDEV.S(B10:B19)</f>
        <v>0.28621830650074198</v>
      </c>
      <c r="G4" s="1">
        <f>COUNT(B10:B19)</f>
        <v>10</v>
      </c>
      <c r="I4" s="21" t="s">
        <v>20</v>
      </c>
      <c r="K4" s="47" t="s">
        <v>9</v>
      </c>
      <c r="L4" s="70">
        <v>197.00135204430021</v>
      </c>
      <c r="N4" s="48" t="s">
        <v>17</v>
      </c>
      <c r="O4" s="55">
        <f>AVERAGE(L10:L19)</f>
        <v>165.37273762256535</v>
      </c>
      <c r="P4" s="55">
        <f>_xlfn.STDEV.S(L10:L19)</f>
        <v>33.731593800892298</v>
      </c>
      <c r="Q4" s="1">
        <f>COUNT(L10:L19)</f>
        <v>10</v>
      </c>
      <c r="S4" s="21" t="s">
        <v>20</v>
      </c>
    </row>
    <row r="5" spans="1:19" x14ac:dyDescent="0.3">
      <c r="A5" s="66" t="s">
        <v>9</v>
      </c>
      <c r="B5">
        <v>0.7000007000006998</v>
      </c>
      <c r="D5" s="49" t="s">
        <v>18</v>
      </c>
      <c r="E5" s="55">
        <f>AVERAGE(B20:B30)</f>
        <v>0.55177764010165697</v>
      </c>
      <c r="F5" s="55">
        <f>_xlfn.STDEV.S(B20:B30)</f>
        <v>9.5289999876823961E-2</v>
      </c>
      <c r="G5" s="1">
        <f>COUNT(B20:B30)</f>
        <v>11</v>
      </c>
      <c r="H5" s="51">
        <f>(E5-E3)/E3</f>
        <v>-0.43999896201258487</v>
      </c>
      <c r="I5" s="21" t="s">
        <v>24</v>
      </c>
      <c r="K5" s="47" t="s">
        <v>9</v>
      </c>
      <c r="L5" s="70">
        <v>169.61746419363615</v>
      </c>
      <c r="N5" s="49" t="s">
        <v>18</v>
      </c>
      <c r="O5" s="55">
        <f>AVERAGE(L20:L28)</f>
        <v>196.53177827108362</v>
      </c>
      <c r="P5" s="55">
        <f>_xlfn.STDEV.S(L20:L28)</f>
        <v>29.606877803320966</v>
      </c>
      <c r="Q5" s="1">
        <f>COUNT(L20:L28)</f>
        <v>9</v>
      </c>
      <c r="R5" s="51">
        <f>(O5-O3)/O3</f>
        <v>0.19907447142750179</v>
      </c>
      <c r="S5" s="21" t="s">
        <v>49</v>
      </c>
    </row>
    <row r="6" spans="1:19" x14ac:dyDescent="0.3">
      <c r="A6" s="66" t="s">
        <v>9</v>
      </c>
      <c r="B6">
        <v>0.99860195725983625</v>
      </c>
      <c r="D6" s="50" t="s">
        <v>13</v>
      </c>
      <c r="E6" s="55">
        <f>AVERAGE(B31:B38)</f>
        <v>0.34849984491560315</v>
      </c>
      <c r="F6" s="55">
        <f>_xlfn.STDEV.S(B31:B38)</f>
        <v>8.0297321897854948E-2</v>
      </c>
      <c r="G6" s="1">
        <f>COUNT(B31:B38)</f>
        <v>8</v>
      </c>
      <c r="H6" s="51">
        <f>(E6-E3)/E3</f>
        <v>-0.6463063003871713</v>
      </c>
      <c r="I6" s="21" t="s">
        <v>24</v>
      </c>
      <c r="K6" s="47" t="s">
        <v>9</v>
      </c>
      <c r="L6" s="70">
        <v>148.5181873970518</v>
      </c>
      <c r="N6" s="50" t="s">
        <v>13</v>
      </c>
      <c r="O6" s="55">
        <f>AVERAGE(L29:L39)</f>
        <v>217.30351267403674</v>
      </c>
      <c r="P6" s="55">
        <f>_xlfn.STDEV.S(L29:L39)</f>
        <v>29.521610348892814</v>
      </c>
      <c r="Q6" s="1">
        <f>COUNT(L29:L39)</f>
        <v>11</v>
      </c>
      <c r="R6" s="51">
        <f>(O6-O3)/O3</f>
        <v>0.32580642627451134</v>
      </c>
      <c r="S6" s="21" t="s">
        <v>24</v>
      </c>
    </row>
    <row r="7" spans="1:19" x14ac:dyDescent="0.3">
      <c r="A7" s="66" t="s">
        <v>9</v>
      </c>
      <c r="B7">
        <v>0.66960960086245713</v>
      </c>
      <c r="K7" s="47" t="s">
        <v>9</v>
      </c>
      <c r="L7" s="70">
        <v>140.73998333414474</v>
      </c>
    </row>
    <row r="8" spans="1:19" x14ac:dyDescent="0.3">
      <c r="A8" s="66" t="s">
        <v>9</v>
      </c>
      <c r="B8">
        <v>1.0915201048808452</v>
      </c>
      <c r="K8" s="47" t="s">
        <v>9</v>
      </c>
      <c r="L8" s="70">
        <v>179.86022203586447</v>
      </c>
    </row>
    <row r="9" spans="1:19" x14ac:dyDescent="0.3">
      <c r="A9" s="66" t="s">
        <v>9</v>
      </c>
      <c r="B9">
        <v>1.0994296708582425</v>
      </c>
      <c r="K9" s="47" t="s">
        <v>9</v>
      </c>
      <c r="L9" s="70">
        <v>179.37294657505515</v>
      </c>
    </row>
    <row r="10" spans="1:19" x14ac:dyDescent="0.3">
      <c r="A10" s="67" t="s">
        <v>17</v>
      </c>
      <c r="B10">
        <v>1.1261623979860247</v>
      </c>
      <c r="K10" s="48" t="s">
        <v>12</v>
      </c>
      <c r="L10" s="64">
        <v>126.59718359308798</v>
      </c>
    </row>
    <row r="11" spans="1:19" x14ac:dyDescent="0.3">
      <c r="A11" s="67" t="s">
        <v>17</v>
      </c>
      <c r="B11">
        <v>1.287001287001287</v>
      </c>
      <c r="K11" s="48" t="s">
        <v>12</v>
      </c>
      <c r="L11" s="64">
        <v>140.34672601256563</v>
      </c>
    </row>
    <row r="12" spans="1:19" x14ac:dyDescent="0.3">
      <c r="A12" s="67" t="s">
        <v>17</v>
      </c>
      <c r="B12">
        <v>1.3075398627346675</v>
      </c>
      <c r="K12" s="48" t="s">
        <v>12</v>
      </c>
      <c r="L12" s="64">
        <v>132.06739537503546</v>
      </c>
    </row>
    <row r="13" spans="1:19" x14ac:dyDescent="0.3">
      <c r="A13" s="67" t="s">
        <v>17</v>
      </c>
      <c r="B13">
        <v>1.3123749962816043</v>
      </c>
      <c r="K13" s="48" t="s">
        <v>12</v>
      </c>
      <c r="L13" s="64">
        <v>219.95284790164189</v>
      </c>
    </row>
    <row r="14" spans="1:19" x14ac:dyDescent="0.3">
      <c r="A14" s="67" t="s">
        <v>17</v>
      </c>
      <c r="B14">
        <v>1.0338655587074095</v>
      </c>
      <c r="K14" s="48" t="s">
        <v>12</v>
      </c>
      <c r="L14" s="64">
        <v>129.78256716339982</v>
      </c>
    </row>
    <row r="15" spans="1:19" x14ac:dyDescent="0.3">
      <c r="A15" s="67" t="s">
        <v>17</v>
      </c>
      <c r="B15">
        <v>0.58619607447034927</v>
      </c>
      <c r="K15" s="48" t="s">
        <v>12</v>
      </c>
      <c r="L15" s="64">
        <v>183.35794204318188</v>
      </c>
    </row>
    <row r="16" spans="1:19" x14ac:dyDescent="0.3">
      <c r="A16" s="67" t="s">
        <v>17</v>
      </c>
      <c r="B16">
        <v>0.74157215209979754</v>
      </c>
      <c r="K16" s="48" t="s">
        <v>12</v>
      </c>
      <c r="L16" s="70">
        <v>211.92180438271481</v>
      </c>
    </row>
    <row r="17" spans="1:15" x14ac:dyDescent="0.3">
      <c r="A17" s="67" t="s">
        <v>17</v>
      </c>
      <c r="B17">
        <v>0.95738121771231854</v>
      </c>
      <c r="K17" s="48" t="s">
        <v>12</v>
      </c>
      <c r="L17" s="70">
        <v>165.96830514525854</v>
      </c>
    </row>
    <row r="18" spans="1:15" x14ac:dyDescent="0.3">
      <c r="A18" s="67" t="s">
        <v>17</v>
      </c>
      <c r="B18">
        <v>0.70286249613731233</v>
      </c>
      <c r="K18" s="48" t="s">
        <v>12</v>
      </c>
      <c r="L18" s="64">
        <v>162.36173017817077</v>
      </c>
    </row>
    <row r="19" spans="1:15" x14ac:dyDescent="0.3">
      <c r="A19" s="67" t="s">
        <v>17</v>
      </c>
      <c r="B19">
        <v>0.64415829374895128</v>
      </c>
      <c r="K19" s="48" t="s">
        <v>12</v>
      </c>
      <c r="L19" s="64">
        <v>181.37087443059715</v>
      </c>
    </row>
    <row r="20" spans="1:15" x14ac:dyDescent="0.3">
      <c r="A20" s="43" t="s">
        <v>18</v>
      </c>
      <c r="B20">
        <v>0.45196024196143508</v>
      </c>
      <c r="K20" s="49" t="s">
        <v>14</v>
      </c>
      <c r="L20" s="64">
        <v>168.70217562618481</v>
      </c>
    </row>
    <row r="21" spans="1:15" x14ac:dyDescent="0.3">
      <c r="A21" s="43" t="s">
        <v>18</v>
      </c>
      <c r="B21">
        <v>0.67432020094741996</v>
      </c>
      <c r="K21" s="49" t="s">
        <v>14</v>
      </c>
      <c r="L21" s="64">
        <v>183.31852754312601</v>
      </c>
    </row>
    <row r="22" spans="1:15" x14ac:dyDescent="0.3">
      <c r="A22" s="43" t="s">
        <v>18</v>
      </c>
      <c r="B22">
        <v>0.52686416805876912</v>
      </c>
      <c r="K22" s="49" t="s">
        <v>14</v>
      </c>
      <c r="L22" s="64">
        <v>196.13599737748527</v>
      </c>
    </row>
    <row r="23" spans="1:15" x14ac:dyDescent="0.3">
      <c r="A23" s="43" t="s">
        <v>18</v>
      </c>
      <c r="B23">
        <v>0.71785898557552097</v>
      </c>
      <c r="K23" s="49" t="s">
        <v>14</v>
      </c>
      <c r="L23" s="70">
        <v>235.11968465248853</v>
      </c>
    </row>
    <row r="24" spans="1:15" x14ac:dyDescent="0.3">
      <c r="A24" s="43" t="s">
        <v>18</v>
      </c>
      <c r="B24">
        <v>0.57098483464279171</v>
      </c>
      <c r="D24" s="54" t="s">
        <v>62</v>
      </c>
      <c r="E24" s="54" t="s">
        <v>63</v>
      </c>
      <c r="K24" s="49" t="s">
        <v>14</v>
      </c>
      <c r="L24" s="64">
        <v>217.77798908819832</v>
      </c>
      <c r="N24" s="54" t="s">
        <v>62</v>
      </c>
      <c r="O24" s="54" t="s">
        <v>63</v>
      </c>
    </row>
    <row r="25" spans="1:15" x14ac:dyDescent="0.3">
      <c r="A25" s="43" t="s">
        <v>18</v>
      </c>
      <c r="B25">
        <v>0.57744194182176189</v>
      </c>
      <c r="D25" s="46" t="s">
        <v>31</v>
      </c>
      <c r="E25" s="68">
        <v>0.99852916999999997</v>
      </c>
      <c r="K25" s="49" t="s">
        <v>14</v>
      </c>
      <c r="L25" s="64">
        <v>174.2298944757238</v>
      </c>
      <c r="N25" s="46" t="s">
        <v>44</v>
      </c>
      <c r="O25" s="58">
        <v>0.99959076499999999</v>
      </c>
    </row>
    <row r="26" spans="1:15" x14ac:dyDescent="0.3">
      <c r="A26" s="43" t="s">
        <v>18</v>
      </c>
      <c r="B26">
        <v>0.36722658954908288</v>
      </c>
      <c r="D26" s="46" t="s">
        <v>32</v>
      </c>
      <c r="E26" s="69">
        <v>3.5513916319999998E-4</v>
      </c>
      <c r="K26" s="49" t="s">
        <v>14</v>
      </c>
      <c r="L26" s="64">
        <v>167.25211712967553</v>
      </c>
      <c r="N26" s="46" t="s">
        <v>45</v>
      </c>
      <c r="O26" s="59">
        <v>0.13031936750000001</v>
      </c>
    </row>
    <row r="27" spans="1:15" x14ac:dyDescent="0.3">
      <c r="A27" s="43" t="s">
        <v>18</v>
      </c>
      <c r="B27">
        <v>0.58673882678506539</v>
      </c>
      <c r="D27" s="46" t="s">
        <v>33</v>
      </c>
      <c r="E27" s="68">
        <v>2.5304161760000002E-4</v>
      </c>
      <c r="K27" s="49" t="s">
        <v>14</v>
      </c>
      <c r="L27" s="64">
        <v>179.82656337860723</v>
      </c>
      <c r="N27" s="46" t="s">
        <v>46</v>
      </c>
      <c r="O27" s="58">
        <v>0.1247003023</v>
      </c>
    </row>
    <row r="28" spans="1:15" x14ac:dyDescent="0.3">
      <c r="A28" s="43" t="s">
        <v>18</v>
      </c>
      <c r="B28">
        <v>0.53107593255472074</v>
      </c>
      <c r="D28" s="46" t="s">
        <v>34</v>
      </c>
      <c r="E28" s="73">
        <v>1.0000000000000001E-15</v>
      </c>
      <c r="K28" s="49" t="s">
        <v>14</v>
      </c>
      <c r="L28" s="64">
        <v>246.42305516826312</v>
      </c>
      <c r="N28" s="46" t="s">
        <v>34</v>
      </c>
      <c r="O28" s="59">
        <v>2.663741735E-3</v>
      </c>
    </row>
    <row r="29" spans="1:15" x14ac:dyDescent="0.3">
      <c r="A29" s="43" t="s">
        <v>18</v>
      </c>
      <c r="B29">
        <v>0.54091855698383806</v>
      </c>
      <c r="D29" s="46" t="s">
        <v>35</v>
      </c>
      <c r="E29" s="74">
        <v>1.0000000000000001E-15</v>
      </c>
      <c r="K29" s="50" t="s">
        <v>13</v>
      </c>
      <c r="L29" s="70">
        <v>269.85349308651212</v>
      </c>
      <c r="N29" s="46" t="s">
        <v>47</v>
      </c>
      <c r="O29" s="58">
        <v>1.8469914880000001E-3</v>
      </c>
    </row>
    <row r="30" spans="1:15" x14ac:dyDescent="0.3">
      <c r="A30" s="43" t="s">
        <v>18</v>
      </c>
      <c r="B30">
        <v>0.52416376223781991</v>
      </c>
      <c r="D30" s="46" t="s">
        <v>36</v>
      </c>
      <c r="E30" s="68">
        <v>0.15970575300000001</v>
      </c>
      <c r="K30" s="50" t="s">
        <v>13</v>
      </c>
      <c r="L30" s="64">
        <v>185.57281282512656</v>
      </c>
      <c r="N30" s="46" t="s">
        <v>48</v>
      </c>
      <c r="O30" s="58">
        <v>0.4207343945</v>
      </c>
    </row>
    <row r="31" spans="1:15" x14ac:dyDescent="0.3">
      <c r="A31" s="50" t="s">
        <v>13</v>
      </c>
      <c r="B31">
        <v>0.45142801918162812</v>
      </c>
      <c r="K31" s="50" t="s">
        <v>13</v>
      </c>
      <c r="L31" s="64">
        <v>229.61580365854348</v>
      </c>
    </row>
    <row r="32" spans="1:15" x14ac:dyDescent="0.3">
      <c r="A32" s="50" t="s">
        <v>13</v>
      </c>
      <c r="B32">
        <v>0.45335025840964727</v>
      </c>
      <c r="K32" s="50" t="s">
        <v>13</v>
      </c>
      <c r="L32" s="64">
        <v>252.15025129055709</v>
      </c>
    </row>
    <row r="33" spans="1:12" x14ac:dyDescent="0.3">
      <c r="A33" s="50" t="s">
        <v>13</v>
      </c>
      <c r="B33">
        <v>0.40138202238929166</v>
      </c>
      <c r="K33" s="50" t="s">
        <v>13</v>
      </c>
      <c r="L33" s="64">
        <v>222.30423228038941</v>
      </c>
    </row>
    <row r="34" spans="1:12" x14ac:dyDescent="0.3">
      <c r="A34" s="50" t="s">
        <v>13</v>
      </c>
      <c r="B34">
        <v>0.34138655462184875</v>
      </c>
      <c r="K34" s="50" t="s">
        <v>13</v>
      </c>
      <c r="L34" s="64">
        <v>202.62012915864139</v>
      </c>
    </row>
    <row r="35" spans="1:12" x14ac:dyDescent="0.3">
      <c r="A35" s="50" t="s">
        <v>13</v>
      </c>
      <c r="B35">
        <v>0.33023737140073478</v>
      </c>
      <c r="K35" s="50" t="s">
        <v>13</v>
      </c>
      <c r="L35" s="64">
        <v>215.49482244199538</v>
      </c>
    </row>
    <row r="36" spans="1:12" x14ac:dyDescent="0.3">
      <c r="A36" s="50" t="s">
        <v>13</v>
      </c>
      <c r="B36">
        <v>0.30026534217314499</v>
      </c>
      <c r="K36" s="50" t="s">
        <v>13</v>
      </c>
      <c r="L36" s="64">
        <v>246.22937135998257</v>
      </c>
    </row>
    <row r="37" spans="1:12" x14ac:dyDescent="0.3">
      <c r="A37" s="50" t="s">
        <v>13</v>
      </c>
      <c r="B37">
        <v>0.23847235717169563</v>
      </c>
      <c r="K37" s="50" t="s">
        <v>13</v>
      </c>
      <c r="L37" s="64">
        <v>182.36544474260342</v>
      </c>
    </row>
    <row r="38" spans="1:12" x14ac:dyDescent="0.3">
      <c r="A38" s="50" t="s">
        <v>13</v>
      </c>
      <c r="B38">
        <v>0.27147683397683398</v>
      </c>
      <c r="K38" s="50" t="s">
        <v>13</v>
      </c>
      <c r="L38" s="64">
        <v>193.78734367723035</v>
      </c>
    </row>
    <row r="39" spans="1:12" x14ac:dyDescent="0.3">
      <c r="K39" s="50" t="s">
        <v>13</v>
      </c>
      <c r="L39" s="64">
        <v>190.34493489282266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77453-030C-4A67-A34D-5E633000F11D}">
  <dimension ref="A1:T35"/>
  <sheetViews>
    <sheetView tabSelected="1" topLeftCell="D10" workbookViewId="0">
      <selection activeCell="R30" sqref="R30"/>
    </sheetView>
  </sheetViews>
  <sheetFormatPr defaultRowHeight="14.4" x14ac:dyDescent="0.3"/>
  <cols>
    <col min="1" max="1" width="11.44140625" bestFit="1" customWidth="1"/>
    <col min="2" max="2" width="21.44140625" style="65" bestFit="1" customWidth="1"/>
    <col min="4" max="4" width="16.88671875" bestFit="1" customWidth="1"/>
    <col min="5" max="5" width="16.5546875" bestFit="1" customWidth="1"/>
    <col min="8" max="8" width="12.21875" bestFit="1" customWidth="1"/>
    <col min="9" max="9" width="12.5546875" bestFit="1" customWidth="1"/>
    <col min="11" max="11" width="11.44140625" bestFit="1" customWidth="1"/>
    <col min="12" max="12" width="10.6640625" bestFit="1" customWidth="1"/>
    <col min="14" max="14" width="16.88671875" bestFit="1" customWidth="1"/>
    <col min="15" max="15" width="16.5546875" bestFit="1" customWidth="1"/>
    <col min="18" max="18" width="12.21875" bestFit="1" customWidth="1"/>
    <col min="19" max="20" width="12.5546875" bestFit="1" customWidth="1"/>
  </cols>
  <sheetData>
    <row r="1" spans="1:20" x14ac:dyDescent="0.3">
      <c r="A1" s="39" t="s">
        <v>61</v>
      </c>
      <c r="B1" s="71" t="s">
        <v>40</v>
      </c>
      <c r="K1" s="39" t="s">
        <v>61</v>
      </c>
      <c r="L1" s="39" t="s">
        <v>41</v>
      </c>
    </row>
    <row r="2" spans="1:20" x14ac:dyDescent="0.3">
      <c r="A2" s="41" t="s">
        <v>9</v>
      </c>
      <c r="B2" s="72">
        <v>8.0839243240443254E-2</v>
      </c>
      <c r="D2" s="46"/>
      <c r="E2" s="53" t="s">
        <v>53</v>
      </c>
      <c r="F2" s="53" t="s">
        <v>58</v>
      </c>
      <c r="G2" s="52" t="s">
        <v>19</v>
      </c>
      <c r="H2" s="52" t="s">
        <v>59</v>
      </c>
      <c r="I2" s="54" t="s">
        <v>60</v>
      </c>
      <c r="K2" s="41" t="s">
        <v>9</v>
      </c>
      <c r="L2" s="56">
        <v>0.15383287932470036</v>
      </c>
      <c r="N2" s="46"/>
      <c r="O2" s="53" t="s">
        <v>53</v>
      </c>
      <c r="P2" s="53" t="s">
        <v>58</v>
      </c>
      <c r="Q2" s="52" t="s">
        <v>19</v>
      </c>
      <c r="R2" s="52" t="s">
        <v>59</v>
      </c>
      <c r="S2" s="52" t="s">
        <v>59</v>
      </c>
      <c r="T2" s="54" t="s">
        <v>60</v>
      </c>
    </row>
    <row r="3" spans="1:20" x14ac:dyDescent="0.3">
      <c r="A3" s="41" t="s">
        <v>9</v>
      </c>
      <c r="B3" s="72">
        <v>0.11434429175145693</v>
      </c>
      <c r="D3" s="47" t="s">
        <v>9</v>
      </c>
      <c r="E3" s="77">
        <f>AVERAGE(B2:B10)</f>
        <v>8.1730055058247764E-2</v>
      </c>
      <c r="F3" s="77">
        <f>_xlfn.STDEV.S(B2:B10)</f>
        <v>2.6540596806113093E-2</v>
      </c>
      <c r="G3" s="1">
        <f>COUNT(B2:B10)</f>
        <v>9</v>
      </c>
      <c r="I3" s="21" t="s">
        <v>20</v>
      </c>
      <c r="K3" s="41" t="s">
        <v>9</v>
      </c>
      <c r="L3" s="56">
        <v>0.26657303005957728</v>
      </c>
      <c r="N3" s="47" t="s">
        <v>9</v>
      </c>
      <c r="O3" s="64">
        <f>AVERAGE(L2:L7)</f>
        <v>0.25517152792957853</v>
      </c>
      <c r="P3" s="64">
        <f>_xlfn.STDEV.S(L2:L7)</f>
        <v>5.8405625841974854E-2</v>
      </c>
      <c r="Q3" s="1">
        <f>COUNT(L2:L7)</f>
        <v>6</v>
      </c>
      <c r="T3" s="21" t="s">
        <v>20</v>
      </c>
    </row>
    <row r="4" spans="1:20" x14ac:dyDescent="0.3">
      <c r="A4" s="41" t="s">
        <v>9</v>
      </c>
      <c r="B4" s="72">
        <v>3.5281781104352393E-2</v>
      </c>
      <c r="D4" s="48" t="s">
        <v>17</v>
      </c>
      <c r="E4" s="77">
        <f>AVERAGE(B11:B19)</f>
        <v>0.14176203720667394</v>
      </c>
      <c r="F4" s="77">
        <f>_xlfn.STDEV.S(B11:B19)</f>
        <v>4.0807603247145059E-2</v>
      </c>
      <c r="G4" s="1">
        <f>COUNT(B11:B19)</f>
        <v>9</v>
      </c>
      <c r="H4" s="51">
        <f>(E4-E3)/E3</f>
        <v>0.73451537632811204</v>
      </c>
      <c r="I4" s="21" t="s">
        <v>24</v>
      </c>
      <c r="K4" s="41" t="s">
        <v>9</v>
      </c>
      <c r="L4" s="56">
        <v>0.24243697073279069</v>
      </c>
      <c r="N4" s="48" t="s">
        <v>17</v>
      </c>
      <c r="O4" s="64">
        <f>AVERAGE(L8:L15)</f>
        <v>0.38636111400924422</v>
      </c>
      <c r="P4" s="64">
        <f>_xlfn.STDEV.S(L8:L15)</f>
        <v>0.12780086311959143</v>
      </c>
      <c r="Q4" s="1">
        <f>COUNT(L8:L15)</f>
        <v>8</v>
      </c>
      <c r="R4" s="51">
        <f>(O4-O3)/O3</f>
        <v>0.51412313569667145</v>
      </c>
      <c r="T4" s="21" t="s">
        <v>24</v>
      </c>
    </row>
    <row r="5" spans="1:20" x14ac:dyDescent="0.3">
      <c r="A5" s="41" t="s">
        <v>9</v>
      </c>
      <c r="B5" s="72">
        <v>6.7429714155808937E-2</v>
      </c>
      <c r="D5" s="49" t="s">
        <v>18</v>
      </c>
      <c r="E5" s="77">
        <f>AVERAGE(B20:B29)</f>
        <v>5.1104206319411136E-2</v>
      </c>
      <c r="F5" s="77">
        <f>_xlfn.STDEV.S(B20:B29)</f>
        <v>1.7339292413627937E-2</v>
      </c>
      <c r="G5" s="1">
        <f>COUNT(B20:B29)</f>
        <v>10</v>
      </c>
      <c r="H5" s="51">
        <f>(E5-E4)/E4</f>
        <v>-0.6395071111675219</v>
      </c>
      <c r="I5" s="21" t="s">
        <v>50</v>
      </c>
      <c r="K5" s="41" t="s">
        <v>9</v>
      </c>
      <c r="L5" s="56">
        <v>0.25074679036190123</v>
      </c>
      <c r="N5" s="49" t="s">
        <v>18</v>
      </c>
      <c r="O5" s="64">
        <f>AVERAGE(L16:L23)</f>
        <v>0.17265441883578483</v>
      </c>
      <c r="P5" s="64">
        <f>_xlfn.STDEV.S(L16:L23)</f>
        <v>4.7254280410309123E-2</v>
      </c>
      <c r="Q5" s="1">
        <f>COUNT(L16:L23)</f>
        <v>8</v>
      </c>
      <c r="R5" s="51"/>
      <c r="S5" s="51">
        <f>(O5-O4)/O4</f>
        <v>-0.55312682209614439</v>
      </c>
      <c r="T5" s="21" t="s">
        <v>50</v>
      </c>
    </row>
    <row r="6" spans="1:20" x14ac:dyDescent="0.3">
      <c r="A6" s="41" t="s">
        <v>9</v>
      </c>
      <c r="B6" s="72">
        <v>0.12284600963642642</v>
      </c>
      <c r="D6" s="50" t="s">
        <v>13</v>
      </c>
      <c r="E6" s="77">
        <f>AVERAGE(B30:B35)</f>
        <v>1.7887857247067287E-2</v>
      </c>
      <c r="F6" s="77">
        <f>_xlfn.STDEV.S(B30:B35)</f>
        <v>1.2961492050076941E-2</v>
      </c>
      <c r="G6" s="1">
        <f>COUNT(B30:B35)</f>
        <v>6</v>
      </c>
      <c r="H6" s="51">
        <f>(E6-E3)/E3</f>
        <v>-0.78113489298008076</v>
      </c>
      <c r="I6" s="21" t="s">
        <v>51</v>
      </c>
      <c r="K6" s="41" t="s">
        <v>9</v>
      </c>
      <c r="L6" s="56">
        <v>0.28948438287202638</v>
      </c>
      <c r="N6" s="50" t="s">
        <v>13</v>
      </c>
      <c r="O6" s="64">
        <f>AVERAGE(L24:L34)</f>
        <v>0.1276790344408863</v>
      </c>
      <c r="P6" s="64">
        <f>_xlfn.STDEV.S(L24:L34)</f>
        <v>1.8255075407118435E-2</v>
      </c>
      <c r="Q6" s="1">
        <f>COUNT(L24:L34)</f>
        <v>11</v>
      </c>
      <c r="R6" s="51">
        <f>(O6-O3)/O3</f>
        <v>-0.49963447929769511</v>
      </c>
      <c r="S6" s="51">
        <f>(O6-O4)/O4</f>
        <v>-0.66953445931457944</v>
      </c>
      <c r="T6" s="21" t="s">
        <v>51</v>
      </c>
    </row>
    <row r="7" spans="1:20" x14ac:dyDescent="0.3">
      <c r="A7" s="41" t="s">
        <v>9</v>
      </c>
      <c r="B7" s="72">
        <v>7.372780033382223E-2</v>
      </c>
      <c r="H7" s="51">
        <f>(E6-E4)/E4</f>
        <v>-0.87381771876635284</v>
      </c>
      <c r="K7" s="41" t="s">
        <v>9</v>
      </c>
      <c r="L7" s="56">
        <v>0.32795511422647539</v>
      </c>
    </row>
    <row r="8" spans="1:20" x14ac:dyDescent="0.3">
      <c r="A8" s="41" t="s">
        <v>9</v>
      </c>
      <c r="B8" s="72">
        <v>8.9526240952366887E-2</v>
      </c>
      <c r="K8" s="45" t="s">
        <v>17</v>
      </c>
      <c r="L8" s="56">
        <v>0.58946717830492013</v>
      </c>
    </row>
    <row r="9" spans="1:20" x14ac:dyDescent="0.3">
      <c r="A9" s="41" t="s">
        <v>9</v>
      </c>
      <c r="B9" s="72">
        <v>6.3082569752885204E-2</v>
      </c>
      <c r="K9" s="45" t="s">
        <v>17</v>
      </c>
      <c r="L9" s="56">
        <v>0.28616083023312811</v>
      </c>
      <c r="S9" s="55"/>
      <c r="T9" s="55"/>
    </row>
    <row r="10" spans="1:20" x14ac:dyDescent="0.3">
      <c r="A10" s="41" t="s">
        <v>9</v>
      </c>
      <c r="B10" s="72">
        <v>8.8492844596667675E-2</v>
      </c>
      <c r="K10" s="45" t="s">
        <v>17</v>
      </c>
      <c r="L10" s="56">
        <v>0.53133095538747954</v>
      </c>
      <c r="S10" s="55"/>
      <c r="T10" s="55"/>
    </row>
    <row r="11" spans="1:20" x14ac:dyDescent="0.3">
      <c r="A11" s="45" t="s">
        <v>17</v>
      </c>
      <c r="B11" s="72">
        <v>0.1243507509127345</v>
      </c>
      <c r="C11" s="64"/>
      <c r="K11" s="45" t="s">
        <v>17</v>
      </c>
      <c r="L11" s="56">
        <v>0.24955487375956695</v>
      </c>
      <c r="S11" s="55"/>
      <c r="T11" s="55"/>
    </row>
    <row r="12" spans="1:20" x14ac:dyDescent="0.3">
      <c r="A12" s="45" t="s">
        <v>17</v>
      </c>
      <c r="B12" s="72">
        <v>9.4502292026321738E-2</v>
      </c>
      <c r="C12" s="64"/>
      <c r="K12" s="45" t="s">
        <v>17</v>
      </c>
      <c r="L12" s="56">
        <v>0.46955954619911422</v>
      </c>
      <c r="S12" s="55"/>
      <c r="T12" s="55"/>
    </row>
    <row r="13" spans="1:20" x14ac:dyDescent="0.3">
      <c r="A13" s="45" t="s">
        <v>17</v>
      </c>
      <c r="B13" s="72">
        <v>0.13439024693043983</v>
      </c>
      <c r="C13" s="64"/>
      <c r="K13" s="45" t="s">
        <v>17</v>
      </c>
      <c r="L13" s="56">
        <v>0.27474074510530128</v>
      </c>
    </row>
    <row r="14" spans="1:20" x14ac:dyDescent="0.3">
      <c r="A14" s="45" t="s">
        <v>17</v>
      </c>
      <c r="B14" s="72">
        <v>0.17174273246276001</v>
      </c>
      <c r="C14" s="64"/>
      <c r="K14" s="45" t="s">
        <v>17</v>
      </c>
      <c r="L14" s="56">
        <v>0.36101653178260068</v>
      </c>
    </row>
    <row r="15" spans="1:20" x14ac:dyDescent="0.3">
      <c r="A15" s="45" t="s">
        <v>17</v>
      </c>
      <c r="B15" s="72">
        <v>0.1989668806338783</v>
      </c>
      <c r="C15" s="64"/>
      <c r="K15" s="45" t="s">
        <v>17</v>
      </c>
      <c r="L15" s="56">
        <v>0.32905825130184291</v>
      </c>
    </row>
    <row r="16" spans="1:20" x14ac:dyDescent="0.3">
      <c r="A16" s="45" t="s">
        <v>17</v>
      </c>
      <c r="B16" s="72">
        <v>0.20561157922933471</v>
      </c>
      <c r="C16" s="64"/>
      <c r="K16" s="43" t="s">
        <v>18</v>
      </c>
      <c r="L16" s="56">
        <v>0.21386379401260555</v>
      </c>
    </row>
    <row r="17" spans="1:15" x14ac:dyDescent="0.3">
      <c r="A17" s="45" t="s">
        <v>17</v>
      </c>
      <c r="B17" s="72">
        <v>0.11088862447365708</v>
      </c>
      <c r="C17" s="64"/>
      <c r="K17" s="43" t="s">
        <v>18</v>
      </c>
      <c r="L17" s="56">
        <v>0.23500484102992913</v>
      </c>
    </row>
    <row r="18" spans="1:15" x14ac:dyDescent="0.3">
      <c r="A18" s="45" t="s">
        <v>17</v>
      </c>
      <c r="B18" s="72">
        <v>0.10406031490015037</v>
      </c>
      <c r="C18" s="64"/>
      <c r="K18" s="43" t="s">
        <v>18</v>
      </c>
      <c r="L18" s="56">
        <v>0.13313886102531777</v>
      </c>
    </row>
    <row r="19" spans="1:15" x14ac:dyDescent="0.3">
      <c r="A19" s="45" t="s">
        <v>17</v>
      </c>
      <c r="B19" s="72">
        <v>0.13134491329078896</v>
      </c>
      <c r="C19" s="64"/>
      <c r="K19" s="43" t="s">
        <v>18</v>
      </c>
      <c r="L19" s="56">
        <v>0.21951360596143388</v>
      </c>
    </row>
    <row r="20" spans="1:15" x14ac:dyDescent="0.3">
      <c r="A20" s="43" t="s">
        <v>18</v>
      </c>
      <c r="B20" s="72">
        <v>5.1245689538704932E-2</v>
      </c>
      <c r="K20" s="43" t="s">
        <v>18</v>
      </c>
      <c r="L20" s="56">
        <v>0.18739209873072976</v>
      </c>
    </row>
    <row r="21" spans="1:15" x14ac:dyDescent="0.3">
      <c r="A21" s="43" t="s">
        <v>18</v>
      </c>
      <c r="B21" s="72">
        <v>7.7531523733408395E-2</v>
      </c>
      <c r="K21" s="43" t="s">
        <v>18</v>
      </c>
      <c r="L21" s="56">
        <v>0.11693429614094997</v>
      </c>
    </row>
    <row r="22" spans="1:15" x14ac:dyDescent="0.3">
      <c r="A22" s="43" t="s">
        <v>18</v>
      </c>
      <c r="B22" s="72">
        <v>6.8166564050101686E-2</v>
      </c>
      <c r="K22" s="43" t="s">
        <v>18</v>
      </c>
      <c r="L22" s="56">
        <v>0.12154903038249701</v>
      </c>
    </row>
    <row r="23" spans="1:15" x14ac:dyDescent="0.3">
      <c r="A23" s="43" t="s">
        <v>18</v>
      </c>
      <c r="B23" s="72">
        <v>3.8079628702139358E-2</v>
      </c>
      <c r="K23" s="43" t="s">
        <v>18</v>
      </c>
      <c r="L23" s="56">
        <v>0.15383882340281566</v>
      </c>
    </row>
    <row r="24" spans="1:15" x14ac:dyDescent="0.3">
      <c r="A24" s="43" t="s">
        <v>18</v>
      </c>
      <c r="B24" s="65">
        <v>4.7170550626509322E-2</v>
      </c>
      <c r="D24" s="54" t="s">
        <v>62</v>
      </c>
      <c r="E24" s="54" t="s">
        <v>63</v>
      </c>
      <c r="K24" s="44" t="s">
        <v>13</v>
      </c>
      <c r="L24" s="56">
        <v>0.14987950420794763</v>
      </c>
      <c r="N24" s="54" t="s">
        <v>62</v>
      </c>
      <c r="O24" s="54" t="s">
        <v>63</v>
      </c>
    </row>
    <row r="25" spans="1:15" x14ac:dyDescent="0.3">
      <c r="A25" s="43" t="s">
        <v>18</v>
      </c>
      <c r="B25" s="65">
        <v>5.5699209009998224E-2</v>
      </c>
      <c r="D25" t="s">
        <v>31</v>
      </c>
      <c r="E25" s="73">
        <v>1.4070530099999999E-4</v>
      </c>
      <c r="K25" s="44" t="s">
        <v>13</v>
      </c>
      <c r="L25" s="56">
        <v>9.4564144112211063E-2</v>
      </c>
      <c r="N25" t="s">
        <v>44</v>
      </c>
      <c r="O25" s="59">
        <v>1.078376698E-2</v>
      </c>
    </row>
    <row r="26" spans="1:15" x14ac:dyDescent="0.3">
      <c r="A26" s="43" t="s">
        <v>18</v>
      </c>
      <c r="B26" s="65">
        <v>2.3920813763951117E-2</v>
      </c>
      <c r="D26" t="s">
        <v>32</v>
      </c>
      <c r="E26" s="74">
        <v>6.9620083420000006E-2</v>
      </c>
      <c r="K26" s="44" t="s">
        <v>13</v>
      </c>
      <c r="L26" s="56">
        <v>0.11637796909034333</v>
      </c>
      <c r="N26" t="s">
        <v>45</v>
      </c>
      <c r="O26" s="58">
        <v>0.17004923720000001</v>
      </c>
    </row>
    <row r="27" spans="1:15" x14ac:dyDescent="0.3">
      <c r="A27" s="43" t="s">
        <v>18</v>
      </c>
      <c r="B27" s="65">
        <v>6.0461847356965102E-2</v>
      </c>
      <c r="D27" t="s">
        <v>33</v>
      </c>
      <c r="E27" s="73">
        <v>1.0000000000000001E-15</v>
      </c>
      <c r="K27" s="44" t="s">
        <v>13</v>
      </c>
      <c r="L27" s="56">
        <v>0.1464259213455355</v>
      </c>
      <c r="N27" t="s">
        <v>46</v>
      </c>
      <c r="O27" s="59">
        <v>1.0000000000000001E-15</v>
      </c>
    </row>
    <row r="28" spans="1:15" x14ac:dyDescent="0.3">
      <c r="A28" s="43" t="s">
        <v>18</v>
      </c>
      <c r="B28" s="65">
        <v>6.1605730256999836E-2</v>
      </c>
      <c r="D28" t="s">
        <v>34</v>
      </c>
      <c r="E28" s="73">
        <v>8.4667974340000001E-4</v>
      </c>
      <c r="K28" s="44" t="s">
        <v>13</v>
      </c>
      <c r="L28" s="56">
        <v>0.10949532476150754</v>
      </c>
      <c r="N28" t="s">
        <v>34</v>
      </c>
      <c r="O28" s="59">
        <v>8.0775665790000003E-3</v>
      </c>
    </row>
    <row r="29" spans="1:15" x14ac:dyDescent="0.3">
      <c r="A29" s="43" t="s">
        <v>18</v>
      </c>
      <c r="B29" s="65">
        <v>2.716050615533349E-2</v>
      </c>
      <c r="D29" t="s">
        <v>35</v>
      </c>
      <c r="E29" s="73">
        <v>1.0000000000000001E-15</v>
      </c>
      <c r="K29" s="44" t="s">
        <v>13</v>
      </c>
      <c r="L29" s="56">
        <v>0.15440588188103976</v>
      </c>
      <c r="N29" t="s">
        <v>47</v>
      </c>
      <c r="O29" s="59">
        <v>1.0000000000000001E-15</v>
      </c>
    </row>
    <row r="30" spans="1:15" x14ac:dyDescent="0.3">
      <c r="A30" s="44" t="s">
        <v>13</v>
      </c>
      <c r="B30" s="65">
        <v>2.5264914471158709E-2</v>
      </c>
      <c r="D30" t="s">
        <v>36</v>
      </c>
      <c r="E30" s="73">
        <v>0.3130827196</v>
      </c>
      <c r="K30" s="44" t="s">
        <v>13</v>
      </c>
      <c r="L30" s="56">
        <v>0.11489419441736909</v>
      </c>
      <c r="N30" t="s">
        <v>48</v>
      </c>
      <c r="O30" s="58">
        <v>0.54322975770000004</v>
      </c>
    </row>
    <row r="31" spans="1:15" x14ac:dyDescent="0.3">
      <c r="A31" s="44" t="s">
        <v>13</v>
      </c>
      <c r="B31" s="65">
        <v>3.0220245146628591E-2</v>
      </c>
      <c r="K31" s="44" t="s">
        <v>13</v>
      </c>
      <c r="L31" s="56">
        <v>0.12659741116332757</v>
      </c>
    </row>
    <row r="32" spans="1:15" x14ac:dyDescent="0.3">
      <c r="A32" s="44" t="s">
        <v>13</v>
      </c>
      <c r="B32" s="65">
        <v>6.9575947053143739E-3</v>
      </c>
      <c r="K32" s="44" t="s">
        <v>13</v>
      </c>
      <c r="L32" s="56">
        <v>0.12629315462007554</v>
      </c>
    </row>
    <row r="33" spans="1:12" x14ac:dyDescent="0.3">
      <c r="A33" s="44" t="s">
        <v>13</v>
      </c>
      <c r="B33" s="65">
        <v>3.1608725603291532E-3</v>
      </c>
      <c r="K33" s="44" t="s">
        <v>13</v>
      </c>
      <c r="L33" s="56">
        <v>0.13329371522361233</v>
      </c>
    </row>
    <row r="34" spans="1:12" x14ac:dyDescent="0.3">
      <c r="A34" s="44" t="s">
        <v>13</v>
      </c>
      <c r="B34" s="65">
        <v>3.2682285447081155E-2</v>
      </c>
      <c r="K34" s="44" t="s">
        <v>13</v>
      </c>
      <c r="L34" s="56">
        <v>0.13224215802678002</v>
      </c>
    </row>
    <row r="35" spans="1:12" x14ac:dyDescent="0.3">
      <c r="A35" s="44" t="s">
        <v>13</v>
      </c>
      <c r="B35" s="65">
        <v>9.0412311518917321E-3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64348-C807-42AA-98E8-80F343CB8B05}">
  <dimension ref="A1:U36"/>
  <sheetViews>
    <sheetView workbookViewId="0">
      <selection activeCell="N23" sqref="N23:O23"/>
    </sheetView>
  </sheetViews>
  <sheetFormatPr defaultRowHeight="14.4" x14ac:dyDescent="0.3"/>
  <cols>
    <col min="1" max="1" width="11.44140625" bestFit="1" customWidth="1"/>
    <col min="2" max="2" width="18.5546875" style="1" bestFit="1" customWidth="1"/>
    <col min="4" max="4" width="16.88671875" bestFit="1" customWidth="1"/>
    <col min="5" max="5" width="16.5546875" bestFit="1" customWidth="1"/>
    <col min="8" max="8" width="12.21875" bestFit="1" customWidth="1"/>
    <col min="9" max="9" width="12.5546875" bestFit="1" customWidth="1"/>
    <col min="11" max="11" width="11.44140625" bestFit="1" customWidth="1"/>
    <col min="14" max="14" width="16.88671875" bestFit="1" customWidth="1"/>
    <col min="15" max="15" width="16.5546875" bestFit="1" customWidth="1"/>
    <col min="18" max="18" width="12.21875" bestFit="1" customWidth="1"/>
    <col min="19" max="19" width="12.5546875" bestFit="1" customWidth="1"/>
  </cols>
  <sheetData>
    <row r="1" spans="1:21" x14ac:dyDescent="0.3">
      <c r="A1" s="39" t="s">
        <v>61</v>
      </c>
      <c r="B1" s="39" t="s">
        <v>42</v>
      </c>
      <c r="K1" s="39" t="s">
        <v>61</v>
      </c>
      <c r="L1" s="39" t="s">
        <v>43</v>
      </c>
    </row>
    <row r="2" spans="1:21" x14ac:dyDescent="0.3">
      <c r="A2" s="41" t="s">
        <v>9</v>
      </c>
      <c r="B2" s="72">
        <v>13.314808382540226</v>
      </c>
      <c r="D2" s="46"/>
      <c r="E2" s="53" t="s">
        <v>53</v>
      </c>
      <c r="F2" s="53" t="s">
        <v>58</v>
      </c>
      <c r="G2" s="52" t="s">
        <v>19</v>
      </c>
      <c r="H2" s="52" t="s">
        <v>59</v>
      </c>
      <c r="I2" s="54" t="s">
        <v>60</v>
      </c>
      <c r="K2" s="41" t="s">
        <v>9</v>
      </c>
      <c r="L2" s="56">
        <v>132.90536641661859</v>
      </c>
      <c r="N2" s="46"/>
      <c r="O2" s="53" t="s">
        <v>53</v>
      </c>
      <c r="P2" s="53" t="s">
        <v>58</v>
      </c>
      <c r="Q2" s="52" t="s">
        <v>19</v>
      </c>
      <c r="R2" s="52" t="s">
        <v>59</v>
      </c>
      <c r="S2" s="54" t="s">
        <v>60</v>
      </c>
    </row>
    <row r="3" spans="1:21" x14ac:dyDescent="0.3">
      <c r="A3" s="41" t="s">
        <v>9</v>
      </c>
      <c r="B3" s="72">
        <v>37.677805373673522</v>
      </c>
      <c r="D3" s="47" t="s">
        <v>9</v>
      </c>
      <c r="E3" s="55">
        <f>AVERAGE(B2:B8)</f>
        <v>45.505860673956199</v>
      </c>
      <c r="F3" s="55">
        <f>_xlfn.STDEV.S(B2:B8)</f>
        <v>27.420798173076072</v>
      </c>
      <c r="G3">
        <f>COUNT(B2:B8)</f>
        <v>7</v>
      </c>
      <c r="I3" s="21" t="s">
        <v>20</v>
      </c>
      <c r="K3" s="41" t="s">
        <v>9</v>
      </c>
      <c r="L3" s="56">
        <v>69.789789789789793</v>
      </c>
      <c r="N3" s="47" t="s">
        <v>9</v>
      </c>
      <c r="O3" s="55">
        <f>AVERAGE(L2:L10)</f>
        <v>85.66218905001044</v>
      </c>
      <c r="P3" s="55">
        <f>_xlfn.STDEV.S(L2:L10)</f>
        <v>31.468333694138387</v>
      </c>
      <c r="Q3">
        <f>COUNT(L2:L10)</f>
        <v>9</v>
      </c>
      <c r="S3" s="21" t="s">
        <v>20</v>
      </c>
      <c r="T3" s="55"/>
      <c r="U3" s="55"/>
    </row>
    <row r="4" spans="1:21" x14ac:dyDescent="0.3">
      <c r="A4" s="41" t="s">
        <v>9</v>
      </c>
      <c r="B4" s="72">
        <v>54.167144331078759</v>
      </c>
      <c r="D4" s="48" t="s">
        <v>17</v>
      </c>
      <c r="E4" s="55">
        <f>AVERAGE(B9:B15)</f>
        <v>12.059426168194104</v>
      </c>
      <c r="F4" s="55">
        <f>_xlfn.STDEV.S(B9:B15)</f>
        <v>12.240724477242429</v>
      </c>
      <c r="G4">
        <f>COUNT(B9:B15)</f>
        <v>7</v>
      </c>
      <c r="H4" s="78">
        <f>(E4-E3)/E3*100</f>
        <v>-73.499180128470968</v>
      </c>
      <c r="I4" s="21" t="s">
        <v>24</v>
      </c>
      <c r="K4" s="41" t="s">
        <v>9</v>
      </c>
      <c r="L4" s="56">
        <v>48.921634293369031</v>
      </c>
      <c r="N4" s="48" t="s">
        <v>17</v>
      </c>
      <c r="O4" s="55">
        <f>AVERAGE(L11:L19)</f>
        <v>88.225190764551414</v>
      </c>
      <c r="P4" s="55">
        <f>_xlfn.STDEV.S(L11:L19)</f>
        <v>29.341542150465433</v>
      </c>
      <c r="Q4">
        <f>COUNT(L11:L19)</f>
        <v>9</v>
      </c>
      <c r="S4" s="21" t="s">
        <v>20</v>
      </c>
      <c r="T4" s="55"/>
      <c r="U4" s="55"/>
    </row>
    <row r="5" spans="1:21" x14ac:dyDescent="0.3">
      <c r="A5" s="41" t="s">
        <v>9</v>
      </c>
      <c r="B5" s="72">
        <v>87.627321749550603</v>
      </c>
      <c r="D5" s="49" t="s">
        <v>18</v>
      </c>
      <c r="E5" s="55">
        <f>AVERAGE(B16:B24)</f>
        <v>34.894112509288988</v>
      </c>
      <c r="F5" s="55">
        <f>_xlfn.STDEV.S(B16:B24)</f>
        <v>22.45325414235398</v>
      </c>
      <c r="G5">
        <f>COUNT(B16:B24)</f>
        <v>9</v>
      </c>
      <c r="I5" s="21" t="s">
        <v>49</v>
      </c>
      <c r="K5" s="41" t="s">
        <v>9</v>
      </c>
      <c r="L5" s="56">
        <v>104.03225806451614</v>
      </c>
      <c r="N5" s="49" t="s">
        <v>18</v>
      </c>
      <c r="O5" s="55">
        <f>AVERAGE(L20:L27)</f>
        <v>152.76567143973838</v>
      </c>
      <c r="P5" s="55">
        <f>_xlfn.STDEV.S(L20:L27)</f>
        <v>51.204745928406616</v>
      </c>
      <c r="Q5">
        <f>COUNT(L20:L27)</f>
        <v>8</v>
      </c>
      <c r="R5" s="57">
        <f>((O5-O3)/O3)*100</f>
        <v>78.335007701650326</v>
      </c>
      <c r="S5" s="21" t="s">
        <v>24</v>
      </c>
      <c r="T5" s="55"/>
      <c r="U5" s="55"/>
    </row>
    <row r="6" spans="1:21" x14ac:dyDescent="0.3">
      <c r="A6" s="41" t="s">
        <v>9</v>
      </c>
      <c r="B6" s="72">
        <v>68.193460257833166</v>
      </c>
      <c r="D6" s="50" t="s">
        <v>13</v>
      </c>
      <c r="E6" s="55">
        <f>AVERAGE(B25:B32)</f>
        <v>29.629356822209928</v>
      </c>
      <c r="F6" s="55">
        <f>_xlfn.STDEV.S(B25:B32)</f>
        <v>19.497271323155196</v>
      </c>
      <c r="G6">
        <f>COUNT(B25:B32)</f>
        <v>8</v>
      </c>
      <c r="H6" s="57"/>
      <c r="I6" s="21" t="s">
        <v>49</v>
      </c>
      <c r="K6" s="41" t="s">
        <v>9</v>
      </c>
      <c r="L6" s="56">
        <v>38.575976230899812</v>
      </c>
      <c r="N6" s="50" t="s">
        <v>13</v>
      </c>
      <c r="O6" s="55">
        <f>AVERAGE(L28:L36)</f>
        <v>91.006722870528762</v>
      </c>
      <c r="P6" s="55">
        <f>_xlfn.STDEV.S(L28:L36)</f>
        <v>19.390333862085381</v>
      </c>
      <c r="Q6">
        <f>COUNT(L28:L36)</f>
        <v>9</v>
      </c>
      <c r="R6" s="57"/>
      <c r="S6" s="21" t="s">
        <v>20</v>
      </c>
      <c r="T6" s="55"/>
      <c r="U6" s="55"/>
    </row>
    <row r="7" spans="1:21" x14ac:dyDescent="0.3">
      <c r="A7" s="41" t="s">
        <v>9</v>
      </c>
      <c r="B7" s="72">
        <v>13.121321124918275</v>
      </c>
      <c r="K7" s="41" t="s">
        <v>9</v>
      </c>
      <c r="L7" s="56">
        <v>72.753834915997061</v>
      </c>
    </row>
    <row r="8" spans="1:21" x14ac:dyDescent="0.3">
      <c r="A8" s="41" t="s">
        <v>9</v>
      </c>
      <c r="B8" s="72">
        <v>44.43916349809885</v>
      </c>
      <c r="K8" s="41" t="s">
        <v>9</v>
      </c>
      <c r="L8" s="56">
        <v>83.590047393365012</v>
      </c>
    </row>
    <row r="9" spans="1:21" x14ac:dyDescent="0.3">
      <c r="A9" s="45" t="s">
        <v>17</v>
      </c>
      <c r="B9" s="72">
        <v>8.9902988403211417</v>
      </c>
      <c r="K9" s="41" t="s">
        <v>9</v>
      </c>
      <c r="L9" s="56">
        <v>119.11397670549086</v>
      </c>
    </row>
    <row r="10" spans="1:21" x14ac:dyDescent="0.3">
      <c r="A10" s="45" t="s">
        <v>17</v>
      </c>
      <c r="B10" s="72">
        <v>2.2804054054054053</v>
      </c>
      <c r="K10" s="41" t="s">
        <v>9</v>
      </c>
      <c r="L10" s="56">
        <v>101.27681764004765</v>
      </c>
    </row>
    <row r="11" spans="1:21" x14ac:dyDescent="0.3">
      <c r="A11" s="45" t="s">
        <v>17</v>
      </c>
      <c r="B11" s="72">
        <v>14.953088350273653</v>
      </c>
      <c r="K11" s="45" t="s">
        <v>17</v>
      </c>
      <c r="L11" s="56">
        <v>76.254416961130715</v>
      </c>
    </row>
    <row r="12" spans="1:21" x14ac:dyDescent="0.3">
      <c r="A12" s="45" t="s">
        <v>17</v>
      </c>
      <c r="B12" s="72">
        <v>0.34100829332169358</v>
      </c>
      <c r="K12" s="45" t="s">
        <v>17</v>
      </c>
      <c r="L12" s="56">
        <v>121.27019089574151</v>
      </c>
    </row>
    <row r="13" spans="1:21" x14ac:dyDescent="0.3">
      <c r="A13" s="45" t="s">
        <v>17</v>
      </c>
      <c r="B13" s="72">
        <v>5.2101424105592216</v>
      </c>
      <c r="K13" s="45" t="s">
        <v>17</v>
      </c>
      <c r="L13" s="56">
        <v>54.32193396226419</v>
      </c>
    </row>
    <row r="14" spans="1:21" x14ac:dyDescent="0.3">
      <c r="A14" s="45" t="s">
        <v>17</v>
      </c>
      <c r="B14" s="72">
        <v>16.456485587583163</v>
      </c>
      <c r="K14" s="45" t="s">
        <v>17</v>
      </c>
      <c r="L14" s="56">
        <v>55.44534412955467</v>
      </c>
    </row>
    <row r="15" spans="1:21" x14ac:dyDescent="0.3">
      <c r="A15" s="45" t="s">
        <v>17</v>
      </c>
      <c r="B15" s="72">
        <v>36.18455428989445</v>
      </c>
      <c r="K15" s="45" t="s">
        <v>17</v>
      </c>
      <c r="L15" s="56">
        <v>71.061643835616408</v>
      </c>
    </row>
    <row r="16" spans="1:21" x14ac:dyDescent="0.3">
      <c r="A16" s="43" t="s">
        <v>18</v>
      </c>
      <c r="B16" s="72">
        <v>46.544479860909881</v>
      </c>
      <c r="K16" s="45" t="s">
        <v>17</v>
      </c>
      <c r="L16" s="56">
        <v>137.8805237315876</v>
      </c>
    </row>
    <row r="17" spans="1:15" x14ac:dyDescent="0.3">
      <c r="A17" s="43" t="s">
        <v>18</v>
      </c>
      <c r="B17" s="72">
        <v>25.853914871255895</v>
      </c>
      <c r="K17" s="45" t="s">
        <v>17</v>
      </c>
      <c r="L17" s="56">
        <v>92.494103773584911</v>
      </c>
    </row>
    <row r="18" spans="1:15" x14ac:dyDescent="0.3">
      <c r="A18" s="43" t="s">
        <v>18</v>
      </c>
      <c r="B18" s="72">
        <v>4.3478680953439195</v>
      </c>
      <c r="K18" s="45" t="s">
        <v>17</v>
      </c>
      <c r="L18" s="56">
        <v>75.176730486008793</v>
      </c>
    </row>
    <row r="19" spans="1:15" x14ac:dyDescent="0.3">
      <c r="A19" s="43" t="s">
        <v>18</v>
      </c>
      <c r="B19" s="72">
        <v>61.525840853158336</v>
      </c>
      <c r="K19" s="45" t="s">
        <v>17</v>
      </c>
      <c r="L19" s="56">
        <v>110.12182910547394</v>
      </c>
    </row>
    <row r="20" spans="1:15" x14ac:dyDescent="0.3">
      <c r="A20" s="43" t="s">
        <v>18</v>
      </c>
      <c r="B20" s="72">
        <v>15.061541783632023</v>
      </c>
      <c r="K20" s="43" t="s">
        <v>18</v>
      </c>
      <c r="L20" s="56">
        <v>140.40869115364723</v>
      </c>
    </row>
    <row r="21" spans="1:15" x14ac:dyDescent="0.3">
      <c r="A21" s="43" t="s">
        <v>18</v>
      </c>
      <c r="B21" s="72">
        <v>8.0142625753621868</v>
      </c>
      <c r="K21" s="43" t="s">
        <v>18</v>
      </c>
      <c r="L21" s="56">
        <v>181.94962686567158</v>
      </c>
    </row>
    <row r="22" spans="1:15" x14ac:dyDescent="0.3">
      <c r="A22" s="43" t="s">
        <v>18</v>
      </c>
      <c r="B22" s="72">
        <v>46.562268346923638</v>
      </c>
      <c r="K22" s="43" t="s">
        <v>18</v>
      </c>
      <c r="L22" s="56">
        <v>165.79531442663378</v>
      </c>
    </row>
    <row r="23" spans="1:15" x14ac:dyDescent="0.3">
      <c r="A23" s="43" t="s">
        <v>18</v>
      </c>
      <c r="B23" s="72">
        <v>64.48763250883394</v>
      </c>
      <c r="K23" s="43" t="s">
        <v>18</v>
      </c>
      <c r="L23" s="56">
        <v>249.23402255639098</v>
      </c>
      <c r="N23" s="54" t="s">
        <v>62</v>
      </c>
      <c r="O23" s="54" t="s">
        <v>63</v>
      </c>
    </row>
    <row r="24" spans="1:15" x14ac:dyDescent="0.3">
      <c r="A24" s="43" t="s">
        <v>18</v>
      </c>
      <c r="B24" s="65">
        <v>41.649203688181068</v>
      </c>
      <c r="D24" s="54" t="s">
        <v>62</v>
      </c>
      <c r="E24" s="54" t="s">
        <v>63</v>
      </c>
      <c r="K24" s="43" t="s">
        <v>18</v>
      </c>
      <c r="L24" s="56">
        <v>153.69462492616663</v>
      </c>
      <c r="N24" t="s">
        <v>44</v>
      </c>
      <c r="O24" s="58">
        <v>0.99853212120000001</v>
      </c>
    </row>
    <row r="25" spans="1:15" x14ac:dyDescent="0.3">
      <c r="A25" s="44" t="s">
        <v>13</v>
      </c>
      <c r="B25" s="65">
        <v>9.0126898673332132</v>
      </c>
      <c r="D25" t="s">
        <v>31</v>
      </c>
      <c r="E25" s="59">
        <v>1.483200501E-3</v>
      </c>
      <c r="K25" s="43" t="s">
        <v>18</v>
      </c>
      <c r="L25" s="56">
        <v>150.9297860669227</v>
      </c>
      <c r="N25" t="s">
        <v>45</v>
      </c>
      <c r="O25" s="59">
        <v>1.7539209839999999E-3</v>
      </c>
    </row>
    <row r="26" spans="1:15" x14ac:dyDescent="0.3">
      <c r="A26" s="44" t="s">
        <v>13</v>
      </c>
      <c r="B26" s="65">
        <v>55.274150182446711</v>
      </c>
      <c r="D26" t="s">
        <v>32</v>
      </c>
      <c r="E26" s="58">
        <v>9.4500315170000002E-2</v>
      </c>
      <c r="K26" s="43" t="s">
        <v>18</v>
      </c>
      <c r="L26" s="56">
        <v>91.487383798140783</v>
      </c>
      <c r="N26" t="s">
        <v>46</v>
      </c>
      <c r="O26" s="58">
        <v>2.6641495079999999E-3</v>
      </c>
    </row>
    <row r="27" spans="1:15" x14ac:dyDescent="0.3">
      <c r="A27" s="44" t="s">
        <v>13</v>
      </c>
      <c r="B27" s="65">
        <v>26.096956829440906</v>
      </c>
      <c r="D27" t="s">
        <v>33</v>
      </c>
      <c r="E27" s="58">
        <v>0.20254161309999999</v>
      </c>
      <c r="K27" s="43" t="s">
        <v>18</v>
      </c>
      <c r="L27" s="56">
        <v>88.625921724333523</v>
      </c>
      <c r="N27" t="s">
        <v>34</v>
      </c>
      <c r="O27" s="58">
        <v>0.98714417389999998</v>
      </c>
    </row>
    <row r="28" spans="1:15" x14ac:dyDescent="0.3">
      <c r="A28" s="44" t="s">
        <v>13</v>
      </c>
      <c r="B28" s="65">
        <v>56.722689075630257</v>
      </c>
      <c r="D28" t="s">
        <v>34</v>
      </c>
      <c r="E28" s="58">
        <v>8.9126981650000006E-2</v>
      </c>
      <c r="K28" s="44" t="s">
        <v>13</v>
      </c>
      <c r="L28" s="56">
        <v>107.83464566929133</v>
      </c>
      <c r="N28" t="s">
        <v>47</v>
      </c>
      <c r="O28" s="58">
        <v>0.99812718440000003</v>
      </c>
    </row>
    <row r="29" spans="1:15" x14ac:dyDescent="0.3">
      <c r="A29" s="44" t="s">
        <v>13</v>
      </c>
      <c r="B29" s="65">
        <v>28.878855400492565</v>
      </c>
      <c r="D29" t="s">
        <v>35</v>
      </c>
      <c r="E29" s="58">
        <v>0.34487496280000002</v>
      </c>
      <c r="K29" s="44" t="s">
        <v>13</v>
      </c>
      <c r="L29" s="56">
        <v>102.0967741935484</v>
      </c>
      <c r="N29" t="s">
        <v>48</v>
      </c>
      <c r="O29" s="58">
        <v>4.1672501520000002E-3</v>
      </c>
    </row>
    <row r="30" spans="1:15" x14ac:dyDescent="0.3">
      <c r="A30" s="44" t="s">
        <v>13</v>
      </c>
      <c r="B30" s="65">
        <v>8.3853535824093726</v>
      </c>
      <c r="D30" t="s">
        <v>36</v>
      </c>
      <c r="E30" s="58">
        <v>0.99702773379999998</v>
      </c>
      <c r="K30" s="44" t="s">
        <v>13</v>
      </c>
      <c r="L30" s="56">
        <v>80.192307692307679</v>
      </c>
    </row>
    <row r="31" spans="1:15" x14ac:dyDescent="0.3">
      <c r="A31" s="44" t="s">
        <v>13</v>
      </c>
      <c r="B31" s="65">
        <v>12.949979070740897</v>
      </c>
      <c r="K31" s="44" t="s">
        <v>13</v>
      </c>
      <c r="L31" s="56">
        <v>69.138002486531306</v>
      </c>
    </row>
    <row r="32" spans="1:15" x14ac:dyDescent="0.3">
      <c r="A32" s="44" t="s">
        <v>13</v>
      </c>
      <c r="B32" s="65">
        <v>39.71418056918548</v>
      </c>
      <c r="K32" s="44" t="s">
        <v>13</v>
      </c>
      <c r="L32" s="56">
        <v>71.778489548213088</v>
      </c>
    </row>
    <row r="33" spans="11:12" x14ac:dyDescent="0.3">
      <c r="K33" s="44" t="s">
        <v>13</v>
      </c>
      <c r="L33" s="56">
        <v>120.93934911242606</v>
      </c>
    </row>
    <row r="34" spans="11:12" x14ac:dyDescent="0.3">
      <c r="K34" s="44" t="s">
        <v>13</v>
      </c>
      <c r="L34" s="56">
        <v>108.12012480499223</v>
      </c>
    </row>
    <row r="35" spans="11:12" x14ac:dyDescent="0.3">
      <c r="K35" s="44" t="s">
        <v>13</v>
      </c>
      <c r="L35" s="56">
        <v>69.934409687184683</v>
      </c>
    </row>
    <row r="36" spans="11:12" x14ac:dyDescent="0.3">
      <c r="K36" s="44" t="s">
        <v>13</v>
      </c>
      <c r="L36" s="56">
        <v>89.02640264026401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Sampling paramethers</vt:lpstr>
      <vt:lpstr>AOPP</vt:lpstr>
      <vt:lpstr>LPO</vt:lpstr>
      <vt:lpstr>SOD</vt:lpstr>
      <vt:lpstr>Se-GPX</vt:lpstr>
      <vt:lpstr>CAT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Sara Pacchini</cp:lastModifiedBy>
  <dcterms:created xsi:type="dcterms:W3CDTF">2015-06-05T18:19:34Z</dcterms:created>
  <dcterms:modified xsi:type="dcterms:W3CDTF">2026-04-22T11:39:11Z</dcterms:modified>
</cp:coreProperties>
</file>