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drawings/drawing4.xml" ContentType="application/vnd.openxmlformats-officedocument.drawingml.chartshapes+xml"/>
  <Override PartName="/xl/charts/chart8.xml" ContentType="application/vnd.openxmlformats-officedocument.drawingml.chart+xml"/>
  <Override PartName="/xl/drawings/drawing5.xml" ContentType="application/vnd.openxmlformats-officedocument.drawingml.chartshapes+xml"/>
  <Override PartName="/xl/charts/chart9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\OneDrive\Desktop\Almu-Birolo\Metabolomica+GenExp+Cortico\"/>
    </mc:Choice>
  </mc:AlternateContent>
  <bookViews>
    <workbookView xWindow="0" yWindow="0" windowWidth="23040" windowHeight="10512" firstSheet="3" activeTab="3"/>
  </bookViews>
  <sheets>
    <sheet name="Placa1" sheetId="4" r:id="rId1"/>
    <sheet name="Placa2" sheetId="5" r:id="rId2"/>
    <sheet name="Cort_feci" sheetId="6" r:id="rId3"/>
    <sheet name="DATA" sheetId="1" r:id="rId4"/>
    <sheet name="GLM_Genotype" sheetId="2" r:id="rId5"/>
    <sheet name="Data_fast" sheetId="7" r:id="rId6"/>
    <sheet name="Data_medium" sheetId="8" r:id="rId7"/>
    <sheet name="Data_slow" sheetId="9" r:id="rId8"/>
    <sheet name="Mixed_fast" sheetId="3" r:id="rId9"/>
    <sheet name="Mixed_medium" sheetId="10" r:id="rId10"/>
    <sheet name="Mixed_slow" sheetId="11" r:id="rId11"/>
    <sheet name="RESULTS" sheetId="12" r:id="rId12"/>
  </sheets>
  <definedNames>
    <definedName name="_xlnm.Print_Area" localSheetId="1">Placa2!$A$1:$G$37</definedName>
  </definedNames>
  <calcPr calcId="162913"/>
</workbook>
</file>

<file path=xl/calcChain.xml><?xml version="1.0" encoding="utf-8"?>
<calcChain xmlns="http://schemas.openxmlformats.org/spreadsheetml/2006/main">
  <c r="T99" i="10" l="1"/>
  <c r="U99" i="10"/>
  <c r="S99" i="10"/>
  <c r="T98" i="10"/>
  <c r="U98" i="10"/>
  <c r="S98" i="10"/>
  <c r="AB90" i="3"/>
  <c r="AA90" i="3"/>
  <c r="AB89" i="3"/>
  <c r="AA89" i="3"/>
  <c r="X90" i="3"/>
  <c r="W90" i="3"/>
  <c r="X89" i="3"/>
  <c r="W89" i="3"/>
  <c r="S90" i="3"/>
  <c r="R90" i="3"/>
  <c r="S89" i="3"/>
  <c r="R89" i="3"/>
  <c r="R52" i="11"/>
  <c r="S52" i="11"/>
  <c r="Q52" i="11"/>
  <c r="AA52" i="11"/>
  <c r="Z52" i="11"/>
  <c r="Y52" i="11"/>
  <c r="X52" i="11"/>
  <c r="W52" i="11"/>
  <c r="V52" i="11"/>
  <c r="U52" i="11"/>
  <c r="T52" i="11"/>
  <c r="P52" i="11"/>
  <c r="O52" i="11"/>
  <c r="N52" i="11"/>
  <c r="M52" i="11"/>
  <c r="L52" i="11"/>
  <c r="Z52" i="10"/>
  <c r="R52" i="10"/>
  <c r="Q52" i="10"/>
  <c r="P52" i="10"/>
  <c r="Y52" i="10"/>
  <c r="X52" i="10"/>
  <c r="W52" i="10"/>
  <c r="V52" i="10"/>
  <c r="U52" i="10"/>
  <c r="T52" i="10"/>
  <c r="S52" i="10"/>
  <c r="O52" i="10"/>
  <c r="N52" i="10"/>
  <c r="M52" i="10"/>
  <c r="L52" i="10"/>
  <c r="S52" i="3"/>
  <c r="T52" i="3"/>
  <c r="U52" i="3"/>
  <c r="V52" i="3"/>
  <c r="W52" i="3"/>
  <c r="X52" i="3"/>
  <c r="R52" i="3"/>
  <c r="Q52" i="3"/>
  <c r="P52" i="3"/>
  <c r="O52" i="3"/>
  <c r="N52" i="3"/>
  <c r="M52" i="3"/>
  <c r="L52" i="3"/>
  <c r="Y52" i="3"/>
  <c r="U28" i="2"/>
  <c r="T28" i="2"/>
  <c r="V28" i="2"/>
  <c r="W28" i="2"/>
  <c r="X28" i="2"/>
  <c r="Y28" i="2"/>
  <c r="S28" i="2"/>
  <c r="Q28" i="2"/>
  <c r="R28" i="2"/>
  <c r="P28" i="2"/>
  <c r="O28" i="2"/>
  <c r="M28" i="2"/>
  <c r="N28" i="2"/>
  <c r="L28" i="2"/>
  <c r="Z28" i="2"/>
  <c r="P37" i="6"/>
  <c r="K37" i="6"/>
  <c r="L37" i="6" s="1"/>
  <c r="M37" i="6" s="1"/>
  <c r="S37" i="6" s="1"/>
  <c r="P36" i="6"/>
  <c r="K36" i="6"/>
  <c r="Q36" i="6" s="1"/>
  <c r="R36" i="6" s="1"/>
  <c r="P35" i="6"/>
  <c r="K35" i="6"/>
  <c r="Q35" i="6" s="1"/>
  <c r="R35" i="6" s="1"/>
  <c r="P34" i="6"/>
  <c r="K34" i="6"/>
  <c r="Q34" i="6" s="1"/>
  <c r="R34" i="6" s="1"/>
  <c r="P33" i="6"/>
  <c r="K33" i="6"/>
  <c r="L33" i="6" s="1"/>
  <c r="M33" i="6" s="1"/>
  <c r="S33" i="6" s="1"/>
  <c r="P32" i="6"/>
  <c r="K32" i="6"/>
  <c r="Q32" i="6" s="1"/>
  <c r="R32" i="6" s="1"/>
  <c r="P31" i="6"/>
  <c r="K31" i="6"/>
  <c r="Q31" i="6" s="1"/>
  <c r="R31" i="6" s="1"/>
  <c r="P30" i="6"/>
  <c r="K30" i="6"/>
  <c r="Q30" i="6" s="1"/>
  <c r="R30" i="6" s="1"/>
  <c r="P29" i="6"/>
  <c r="K29" i="6"/>
  <c r="L29" i="6" s="1"/>
  <c r="M29" i="6" s="1"/>
  <c r="S29" i="6" s="1"/>
  <c r="P28" i="6"/>
  <c r="K28" i="6"/>
  <c r="Q28" i="6" s="1"/>
  <c r="R28" i="6" s="1"/>
  <c r="P27" i="6"/>
  <c r="K27" i="6"/>
  <c r="Q27" i="6" s="1"/>
  <c r="R27" i="6" s="1"/>
  <c r="P26" i="6"/>
  <c r="K26" i="6"/>
  <c r="Q26" i="6" s="1"/>
  <c r="R26" i="6" s="1"/>
  <c r="P25" i="6"/>
  <c r="K25" i="6"/>
  <c r="L25" i="6" s="1"/>
  <c r="M25" i="6" s="1"/>
  <c r="S25" i="6" s="1"/>
  <c r="P24" i="6"/>
  <c r="K24" i="6"/>
  <c r="Q24" i="6" s="1"/>
  <c r="R24" i="6" s="1"/>
  <c r="P23" i="6"/>
  <c r="K23" i="6"/>
  <c r="Q23" i="6" s="1"/>
  <c r="R23" i="6" s="1"/>
  <c r="P22" i="6"/>
  <c r="K22" i="6"/>
  <c r="Q22" i="6" s="1"/>
  <c r="R22" i="6" s="1"/>
  <c r="P21" i="6"/>
  <c r="K21" i="6"/>
  <c r="L21" i="6" s="1"/>
  <c r="M21" i="6" s="1"/>
  <c r="S21" i="6" s="1"/>
  <c r="P20" i="6"/>
  <c r="K20" i="6"/>
  <c r="Q20" i="6" s="1"/>
  <c r="R20" i="6" s="1"/>
  <c r="P19" i="6"/>
  <c r="K19" i="6"/>
  <c r="Q19" i="6" s="1"/>
  <c r="R19" i="6" s="1"/>
  <c r="P18" i="6"/>
  <c r="K18" i="6"/>
  <c r="Q18" i="6" s="1"/>
  <c r="R18" i="6" s="1"/>
  <c r="P17" i="6"/>
  <c r="K17" i="6"/>
  <c r="L17" i="6" s="1"/>
  <c r="M17" i="6" s="1"/>
  <c r="S17" i="6" s="1"/>
  <c r="P16" i="6"/>
  <c r="K16" i="6"/>
  <c r="Q16" i="6" s="1"/>
  <c r="R16" i="6" s="1"/>
  <c r="P15" i="6"/>
  <c r="K15" i="6"/>
  <c r="Q15" i="6" s="1"/>
  <c r="R15" i="6" s="1"/>
  <c r="P14" i="6"/>
  <c r="K14" i="6"/>
  <c r="Q14" i="6" s="1"/>
  <c r="R14" i="6" s="1"/>
  <c r="P13" i="6"/>
  <c r="K13" i="6"/>
  <c r="Q13" i="6" s="1"/>
  <c r="R13" i="6" s="1"/>
  <c r="AD12" i="6"/>
  <c r="AB12" i="6"/>
  <c r="AC12" i="6" s="1"/>
  <c r="P12" i="6"/>
  <c r="K12" i="6"/>
  <c r="Q12" i="6" s="1"/>
  <c r="R12" i="6" s="1"/>
  <c r="AD11" i="6"/>
  <c r="AB11" i="6"/>
  <c r="AC11" i="6" s="1"/>
  <c r="P11" i="6"/>
  <c r="K11" i="6"/>
  <c r="Q11" i="6" s="1"/>
  <c r="R11" i="6" s="1"/>
  <c r="AD10" i="6"/>
  <c r="AB10" i="6"/>
  <c r="AC10" i="6" s="1"/>
  <c r="P10" i="6"/>
  <c r="K10" i="6"/>
  <c r="L10" i="6" s="1"/>
  <c r="M10" i="6" s="1"/>
  <c r="S10" i="6" s="1"/>
  <c r="AD9" i="6"/>
  <c r="AB9" i="6"/>
  <c r="AC9" i="6" s="1"/>
  <c r="P9" i="6"/>
  <c r="K9" i="6"/>
  <c r="L9" i="6" s="1"/>
  <c r="M9" i="6" s="1"/>
  <c r="S9" i="6" s="1"/>
  <c r="AD8" i="6"/>
  <c r="AB8" i="6"/>
  <c r="AC8" i="6" s="1"/>
  <c r="P8" i="6"/>
  <c r="K8" i="6"/>
  <c r="L8" i="6" s="1"/>
  <c r="M8" i="6" s="1"/>
  <c r="S8" i="6" s="1"/>
  <c r="AD7" i="6"/>
  <c r="AB7" i="6"/>
  <c r="AC7" i="6" s="1"/>
  <c r="P7" i="6"/>
  <c r="K7" i="6"/>
  <c r="L7" i="6" s="1"/>
  <c r="M7" i="6" s="1"/>
  <c r="S7" i="6" s="1"/>
  <c r="AD6" i="6"/>
  <c r="AB6" i="6"/>
  <c r="AC6" i="6" s="1"/>
  <c r="P6" i="6"/>
  <c r="K6" i="6"/>
  <c r="Q6" i="6" s="1"/>
  <c r="R6" i="6" s="1"/>
  <c r="P5" i="6"/>
  <c r="K5" i="6"/>
  <c r="Q5" i="6" s="1"/>
  <c r="R5" i="6" s="1"/>
  <c r="P4" i="6"/>
  <c r="K4" i="6"/>
  <c r="Q4" i="6" s="1"/>
  <c r="R4" i="6" s="1"/>
  <c r="P3" i="6"/>
  <c r="K3" i="6"/>
  <c r="Q3" i="6" s="1"/>
  <c r="R3" i="6" s="1"/>
  <c r="P2" i="6"/>
  <c r="K2" i="6"/>
  <c r="L2" i="6" s="1"/>
  <c r="M2" i="6" s="1"/>
  <c r="S2" i="6" s="1"/>
  <c r="M37" i="5"/>
  <c r="I37" i="5"/>
  <c r="J37" i="5" s="1"/>
  <c r="K37" i="5" s="1"/>
  <c r="M36" i="5"/>
  <c r="I36" i="5"/>
  <c r="J36" i="5" s="1"/>
  <c r="K36" i="5" s="1"/>
  <c r="M35" i="5"/>
  <c r="I35" i="5"/>
  <c r="N35" i="5" s="1"/>
  <c r="O35" i="5" s="1"/>
  <c r="M34" i="5"/>
  <c r="I34" i="5"/>
  <c r="J34" i="5" s="1"/>
  <c r="K34" i="5" s="1"/>
  <c r="M33" i="5"/>
  <c r="I33" i="5"/>
  <c r="J33" i="5" s="1"/>
  <c r="K33" i="5" s="1"/>
  <c r="M32" i="5"/>
  <c r="I32" i="5"/>
  <c r="J32" i="5" s="1"/>
  <c r="K32" i="5" s="1"/>
  <c r="M31" i="5"/>
  <c r="I31" i="5"/>
  <c r="J31" i="5" s="1"/>
  <c r="K31" i="5" s="1"/>
  <c r="M30" i="5"/>
  <c r="I30" i="5"/>
  <c r="J30" i="5" s="1"/>
  <c r="K30" i="5" s="1"/>
  <c r="M29" i="5"/>
  <c r="I29" i="5"/>
  <c r="J29" i="5" s="1"/>
  <c r="K29" i="5" s="1"/>
  <c r="M28" i="5"/>
  <c r="I28" i="5"/>
  <c r="J28" i="5" s="1"/>
  <c r="K28" i="5" s="1"/>
  <c r="M27" i="5"/>
  <c r="I27" i="5"/>
  <c r="N27" i="5" s="1"/>
  <c r="O27" i="5" s="1"/>
  <c r="M26" i="5"/>
  <c r="I26" i="5"/>
  <c r="J26" i="5" s="1"/>
  <c r="K26" i="5" s="1"/>
  <c r="M25" i="5"/>
  <c r="I25" i="5"/>
  <c r="N25" i="5" s="1"/>
  <c r="O25" i="5" s="1"/>
  <c r="M24" i="5"/>
  <c r="I24" i="5"/>
  <c r="N24" i="5" s="1"/>
  <c r="O24" i="5" s="1"/>
  <c r="M23" i="5"/>
  <c r="I23" i="5"/>
  <c r="J23" i="5" s="1"/>
  <c r="K23" i="5" s="1"/>
  <c r="P23" i="5" s="1"/>
  <c r="M22" i="5"/>
  <c r="I22" i="5"/>
  <c r="J22" i="5" s="1"/>
  <c r="K22" i="5" s="1"/>
  <c r="P22" i="5" s="1"/>
  <c r="M21" i="5"/>
  <c r="J21" i="5"/>
  <c r="K21" i="5" s="1"/>
  <c r="P21" i="5" s="1"/>
  <c r="I21" i="5"/>
  <c r="N21" i="5" s="1"/>
  <c r="O21" i="5" s="1"/>
  <c r="M20" i="5"/>
  <c r="I20" i="5"/>
  <c r="N20" i="5" s="1"/>
  <c r="O20" i="5" s="1"/>
  <c r="M19" i="5"/>
  <c r="I19" i="5"/>
  <c r="J19" i="5" s="1"/>
  <c r="K19" i="5" s="1"/>
  <c r="P19" i="5" s="1"/>
  <c r="M18" i="5"/>
  <c r="I18" i="5"/>
  <c r="J18" i="5" s="1"/>
  <c r="K18" i="5" s="1"/>
  <c r="P18" i="5" s="1"/>
  <c r="M17" i="5"/>
  <c r="I17" i="5"/>
  <c r="N17" i="5" s="1"/>
  <c r="O17" i="5" s="1"/>
  <c r="M16" i="5"/>
  <c r="I16" i="5"/>
  <c r="N16" i="5" s="1"/>
  <c r="O16" i="5" s="1"/>
  <c r="M15" i="5"/>
  <c r="I15" i="5"/>
  <c r="N15" i="5" s="1"/>
  <c r="O15" i="5" s="1"/>
  <c r="M14" i="5"/>
  <c r="I14" i="5"/>
  <c r="J14" i="5" s="1"/>
  <c r="K14" i="5" s="1"/>
  <c r="P14" i="5" s="1"/>
  <c r="M13" i="5"/>
  <c r="I13" i="5"/>
  <c r="N13" i="5" s="1"/>
  <c r="O13" i="5" s="1"/>
  <c r="M12" i="5"/>
  <c r="I12" i="5"/>
  <c r="N12" i="5" s="1"/>
  <c r="O12" i="5" s="1"/>
  <c r="M11" i="5"/>
  <c r="I11" i="5"/>
  <c r="N11" i="5" s="1"/>
  <c r="O11" i="5" s="1"/>
  <c r="M10" i="5"/>
  <c r="I10" i="5"/>
  <c r="J10" i="5" s="1"/>
  <c r="K10" i="5" s="1"/>
  <c r="P10" i="5" s="1"/>
  <c r="M9" i="5"/>
  <c r="J9" i="5"/>
  <c r="K9" i="5" s="1"/>
  <c r="P9" i="5" s="1"/>
  <c r="I9" i="5"/>
  <c r="N9" i="5" s="1"/>
  <c r="O9" i="5" s="1"/>
  <c r="M8" i="5"/>
  <c r="I8" i="5"/>
  <c r="J8" i="5" s="1"/>
  <c r="K8" i="5" s="1"/>
  <c r="P8" i="5" s="1"/>
  <c r="M7" i="5"/>
  <c r="I7" i="5"/>
  <c r="J7" i="5" s="1"/>
  <c r="K7" i="5" s="1"/>
  <c r="P7" i="5" s="1"/>
  <c r="M6" i="5"/>
  <c r="I6" i="5"/>
  <c r="J6" i="5" s="1"/>
  <c r="K6" i="5" s="1"/>
  <c r="P6" i="5" s="1"/>
  <c r="M5" i="5"/>
  <c r="I5" i="5"/>
  <c r="N5" i="5" s="1"/>
  <c r="O5" i="5" s="1"/>
  <c r="M4" i="5"/>
  <c r="I4" i="5"/>
  <c r="N4" i="5" s="1"/>
  <c r="O4" i="5" s="1"/>
  <c r="M3" i="5"/>
  <c r="I3" i="5"/>
  <c r="J3" i="5" s="1"/>
  <c r="K3" i="5" s="1"/>
  <c r="P3" i="5" s="1"/>
  <c r="M2" i="5"/>
  <c r="I2" i="5"/>
  <c r="J2" i="5" s="1"/>
  <c r="K2" i="5" s="1"/>
  <c r="P2" i="5" s="1"/>
  <c r="M37" i="4"/>
  <c r="I37" i="4"/>
  <c r="J37" i="4" s="1"/>
  <c r="K37" i="4" s="1"/>
  <c r="P37" i="4" s="1"/>
  <c r="M36" i="4"/>
  <c r="I36" i="4"/>
  <c r="N36" i="4" s="1"/>
  <c r="O36" i="4" s="1"/>
  <c r="M35" i="4"/>
  <c r="I35" i="4"/>
  <c r="N35" i="4" s="1"/>
  <c r="O35" i="4" s="1"/>
  <c r="M34" i="4"/>
  <c r="I34" i="4"/>
  <c r="N34" i="4" s="1"/>
  <c r="O34" i="4" s="1"/>
  <c r="M33" i="4"/>
  <c r="I33" i="4"/>
  <c r="J33" i="4" s="1"/>
  <c r="K33" i="4" s="1"/>
  <c r="P33" i="4" s="1"/>
  <c r="M32" i="4"/>
  <c r="I32" i="4"/>
  <c r="N32" i="4" s="1"/>
  <c r="O32" i="4" s="1"/>
  <c r="M31" i="4"/>
  <c r="I31" i="4"/>
  <c r="N31" i="4" s="1"/>
  <c r="O31" i="4" s="1"/>
  <c r="M30" i="4"/>
  <c r="I30" i="4"/>
  <c r="N30" i="4" s="1"/>
  <c r="O30" i="4" s="1"/>
  <c r="M29" i="4"/>
  <c r="I29" i="4"/>
  <c r="N29" i="4" s="1"/>
  <c r="O29" i="4" s="1"/>
  <c r="M28" i="4"/>
  <c r="I28" i="4"/>
  <c r="J28" i="4" s="1"/>
  <c r="K28" i="4" s="1"/>
  <c r="P28" i="4" s="1"/>
  <c r="M27" i="4"/>
  <c r="I27" i="4"/>
  <c r="N27" i="4" s="1"/>
  <c r="O27" i="4" s="1"/>
  <c r="M26" i="4"/>
  <c r="I26" i="4"/>
  <c r="N26" i="4" s="1"/>
  <c r="O26" i="4" s="1"/>
  <c r="M25" i="4"/>
  <c r="I25" i="4"/>
  <c r="N25" i="4" s="1"/>
  <c r="O25" i="4" s="1"/>
  <c r="M24" i="4"/>
  <c r="I24" i="4"/>
  <c r="N24" i="4" s="1"/>
  <c r="O24" i="4" s="1"/>
  <c r="M23" i="4"/>
  <c r="I23" i="4"/>
  <c r="J23" i="4" s="1"/>
  <c r="K23" i="4" s="1"/>
  <c r="P23" i="4" s="1"/>
  <c r="M22" i="4"/>
  <c r="I22" i="4"/>
  <c r="N22" i="4" s="1"/>
  <c r="O22" i="4" s="1"/>
  <c r="M21" i="4"/>
  <c r="I21" i="4"/>
  <c r="N21" i="4" s="1"/>
  <c r="O21" i="4" s="1"/>
  <c r="M20" i="4"/>
  <c r="I20" i="4"/>
  <c r="N20" i="4" s="1"/>
  <c r="O20" i="4" s="1"/>
  <c r="M19" i="4"/>
  <c r="I19" i="4"/>
  <c r="N19" i="4" s="1"/>
  <c r="O19" i="4" s="1"/>
  <c r="M18" i="4"/>
  <c r="I18" i="4"/>
  <c r="J18" i="4" s="1"/>
  <c r="K18" i="4" s="1"/>
  <c r="P18" i="4" s="1"/>
  <c r="M17" i="4"/>
  <c r="I17" i="4"/>
  <c r="N17" i="4" s="1"/>
  <c r="O17" i="4" s="1"/>
  <c r="M16" i="4"/>
  <c r="I16" i="4"/>
  <c r="N16" i="4" s="1"/>
  <c r="O16" i="4" s="1"/>
  <c r="M15" i="4"/>
  <c r="I15" i="4"/>
  <c r="N15" i="4" s="1"/>
  <c r="O15" i="4" s="1"/>
  <c r="M14" i="4"/>
  <c r="I14" i="4"/>
  <c r="J14" i="4" s="1"/>
  <c r="K14" i="4" s="1"/>
  <c r="P14" i="4" s="1"/>
  <c r="M13" i="4"/>
  <c r="I13" i="4"/>
  <c r="J13" i="4" s="1"/>
  <c r="K13" i="4" s="1"/>
  <c r="P13" i="4" s="1"/>
  <c r="M12" i="4"/>
  <c r="I12" i="4"/>
  <c r="N12" i="4" s="1"/>
  <c r="O12" i="4" s="1"/>
  <c r="M11" i="4"/>
  <c r="I11" i="4"/>
  <c r="N11" i="4" s="1"/>
  <c r="O11" i="4" s="1"/>
  <c r="M10" i="4"/>
  <c r="I10" i="4"/>
  <c r="N10" i="4" s="1"/>
  <c r="O10" i="4" s="1"/>
  <c r="M9" i="4"/>
  <c r="I9" i="4"/>
  <c r="J9" i="4" s="1"/>
  <c r="K9" i="4" s="1"/>
  <c r="P9" i="4" s="1"/>
  <c r="M8" i="4"/>
  <c r="I8" i="4"/>
  <c r="N8" i="4" s="1"/>
  <c r="O8" i="4" s="1"/>
  <c r="M7" i="4"/>
  <c r="I7" i="4"/>
  <c r="N7" i="4" s="1"/>
  <c r="O7" i="4" s="1"/>
  <c r="M6" i="4"/>
  <c r="I6" i="4"/>
  <c r="N6" i="4" s="1"/>
  <c r="O6" i="4" s="1"/>
  <c r="M5" i="4"/>
  <c r="I5" i="4"/>
  <c r="N5" i="4" s="1"/>
  <c r="O5" i="4" s="1"/>
  <c r="M4" i="4"/>
  <c r="I4" i="4"/>
  <c r="J4" i="4" s="1"/>
  <c r="K4" i="4" s="1"/>
  <c r="P4" i="4" s="1"/>
  <c r="M3" i="4"/>
  <c r="I3" i="4"/>
  <c r="N3" i="4" s="1"/>
  <c r="O3" i="4" s="1"/>
  <c r="M2" i="4"/>
  <c r="I2" i="4"/>
  <c r="J2" i="4" s="1"/>
  <c r="K2" i="4" s="1"/>
  <c r="P2" i="4" s="1"/>
  <c r="J30" i="4" l="1"/>
  <c r="K30" i="4" s="1"/>
  <c r="P30" i="4" s="1"/>
  <c r="L14" i="6"/>
  <c r="M14" i="6" s="1"/>
  <c r="S14" i="6" s="1"/>
  <c r="AT11" i="6" s="1"/>
  <c r="L36" i="6"/>
  <c r="M36" i="6" s="1"/>
  <c r="S36" i="6" s="1"/>
  <c r="L13" i="6"/>
  <c r="M13" i="6" s="1"/>
  <c r="S13" i="6" s="1"/>
  <c r="J3" i="4"/>
  <c r="K3" i="4" s="1"/>
  <c r="P3" i="4" s="1"/>
  <c r="J8" i="4"/>
  <c r="K8" i="4" s="1"/>
  <c r="P8" i="4" s="1"/>
  <c r="L18" i="6"/>
  <c r="M18" i="6" s="1"/>
  <c r="S18" i="6" s="1"/>
  <c r="L24" i="6"/>
  <c r="M24" i="6" s="1"/>
  <c r="S24" i="6" s="1"/>
  <c r="J25" i="4"/>
  <c r="K25" i="4" s="1"/>
  <c r="P25" i="4" s="1"/>
  <c r="L30" i="6"/>
  <c r="M30" i="6" s="1"/>
  <c r="S30" i="6" s="1"/>
  <c r="J17" i="5"/>
  <c r="K17" i="5" s="1"/>
  <c r="P17" i="5" s="1"/>
  <c r="L20" i="6"/>
  <c r="M20" i="6" s="1"/>
  <c r="S20" i="6" s="1"/>
  <c r="J16" i="4"/>
  <c r="K16" i="4" s="1"/>
  <c r="P16" i="4" s="1"/>
  <c r="J36" i="4"/>
  <c r="K36" i="4" s="1"/>
  <c r="P36" i="4" s="1"/>
  <c r="L6" i="6"/>
  <c r="M6" i="6" s="1"/>
  <c r="S6" i="6" s="1"/>
  <c r="L15" i="6"/>
  <c r="M15" i="6" s="1"/>
  <c r="S15" i="6" s="1"/>
  <c r="L26" i="6"/>
  <c r="M26" i="6" s="1"/>
  <c r="S26" i="6" s="1"/>
  <c r="L12" i="6"/>
  <c r="M12" i="6" s="1"/>
  <c r="S12" i="6" s="1"/>
  <c r="J27" i="4"/>
  <c r="K27" i="4" s="1"/>
  <c r="P27" i="4" s="1"/>
  <c r="J13" i="5"/>
  <c r="K13" i="5" s="1"/>
  <c r="P13" i="5" s="1"/>
  <c r="J17" i="4"/>
  <c r="K17" i="4" s="1"/>
  <c r="P17" i="4" s="1"/>
  <c r="L3" i="6"/>
  <c r="M3" i="6" s="1"/>
  <c r="S3" i="6" s="1"/>
  <c r="AT10" i="6" s="1"/>
  <c r="L16" i="6"/>
  <c r="M16" i="6" s="1"/>
  <c r="S16" i="6" s="1"/>
  <c r="J12" i="4"/>
  <c r="K12" i="4" s="1"/>
  <c r="P12" i="4" s="1"/>
  <c r="L28" i="6"/>
  <c r="M28" i="6" s="1"/>
  <c r="S28" i="6" s="1"/>
  <c r="AT15" i="6" s="1"/>
  <c r="L11" i="6"/>
  <c r="M11" i="6" s="1"/>
  <c r="S11" i="6" s="1"/>
  <c r="AH6" i="6" s="1"/>
  <c r="L5" i="6"/>
  <c r="M5" i="6" s="1"/>
  <c r="S5" i="6" s="1"/>
  <c r="J35" i="4"/>
  <c r="K35" i="4" s="1"/>
  <c r="P35" i="4" s="1"/>
  <c r="J5" i="5"/>
  <c r="K5" i="5" s="1"/>
  <c r="P5" i="5" s="1"/>
  <c r="J21" i="4"/>
  <c r="K21" i="4" s="1"/>
  <c r="P21" i="4" s="1"/>
  <c r="J26" i="4"/>
  <c r="K26" i="4" s="1"/>
  <c r="P26" i="4" s="1"/>
  <c r="J31" i="4"/>
  <c r="K31" i="4" s="1"/>
  <c r="P31" i="4" s="1"/>
  <c r="J11" i="4"/>
  <c r="K11" i="4" s="1"/>
  <c r="P11" i="4" s="1"/>
  <c r="L32" i="6"/>
  <c r="M32" i="6" s="1"/>
  <c r="S32" i="6" s="1"/>
  <c r="J22" i="4"/>
  <c r="K22" i="4" s="1"/>
  <c r="P22" i="4" s="1"/>
  <c r="J25" i="5"/>
  <c r="K25" i="5" s="1"/>
  <c r="P25" i="5" s="1"/>
  <c r="J32" i="4"/>
  <c r="K32" i="4" s="1"/>
  <c r="P32" i="4" s="1"/>
  <c r="N19" i="5"/>
  <c r="O19" i="5" s="1"/>
  <c r="L22" i="6"/>
  <c r="M22" i="6" s="1"/>
  <c r="S22" i="6" s="1"/>
  <c r="J7" i="4"/>
  <c r="K7" i="4" s="1"/>
  <c r="P7" i="4" s="1"/>
  <c r="L4" i="6"/>
  <c r="M4" i="6" s="1"/>
  <c r="S4" i="6" s="1"/>
  <c r="AT13" i="6" s="1"/>
  <c r="L34" i="6"/>
  <c r="M34" i="6" s="1"/>
  <c r="S34" i="6" s="1"/>
  <c r="Q2" i="6"/>
  <c r="R2" i="6" s="1"/>
  <c r="Q7" i="6"/>
  <c r="R7" i="6" s="1"/>
  <c r="L19" i="6"/>
  <c r="M19" i="6" s="1"/>
  <c r="S19" i="6" s="1"/>
  <c r="AH7" i="6" s="1"/>
  <c r="L23" i="6"/>
  <c r="M23" i="6" s="1"/>
  <c r="S23" i="6" s="1"/>
  <c r="L27" i="6"/>
  <c r="M27" i="6" s="1"/>
  <c r="S27" i="6" s="1"/>
  <c r="L31" i="6"/>
  <c r="M31" i="6" s="1"/>
  <c r="S31" i="6" s="1"/>
  <c r="L35" i="6"/>
  <c r="M35" i="6" s="1"/>
  <c r="S35" i="6" s="1"/>
  <c r="AH10" i="6" s="1"/>
  <c r="Q8" i="6"/>
  <c r="R8" i="6" s="1"/>
  <c r="Q9" i="6"/>
  <c r="R9" i="6" s="1"/>
  <c r="Q10" i="6"/>
  <c r="R10" i="6" s="1"/>
  <c r="Q17" i="6"/>
  <c r="R17" i="6" s="1"/>
  <c r="Q21" i="6"/>
  <c r="R21" i="6" s="1"/>
  <c r="Q25" i="6"/>
  <c r="R25" i="6" s="1"/>
  <c r="Q29" i="6"/>
  <c r="R29" i="6" s="1"/>
  <c r="Q33" i="6"/>
  <c r="R33" i="6" s="1"/>
  <c r="Q37" i="6"/>
  <c r="R37" i="6" s="1"/>
  <c r="N8" i="5"/>
  <c r="O8" i="5" s="1"/>
  <c r="N3" i="5"/>
  <c r="O3" i="5" s="1"/>
  <c r="N7" i="5"/>
  <c r="O7" i="5" s="1"/>
  <c r="J12" i="5"/>
  <c r="K12" i="5" s="1"/>
  <c r="P12" i="5" s="1"/>
  <c r="J20" i="5"/>
  <c r="K20" i="5" s="1"/>
  <c r="P20" i="5" s="1"/>
  <c r="N23" i="5"/>
  <c r="O23" i="5" s="1"/>
  <c r="J35" i="5"/>
  <c r="K35" i="5" s="1"/>
  <c r="N2" i="5"/>
  <c r="O2" i="5" s="1"/>
  <c r="N6" i="5"/>
  <c r="O6" i="5" s="1"/>
  <c r="N10" i="5"/>
  <c r="O10" i="5" s="1"/>
  <c r="J11" i="5"/>
  <c r="K11" i="5" s="1"/>
  <c r="P11" i="5" s="1"/>
  <c r="N14" i="5"/>
  <c r="O14" i="5" s="1"/>
  <c r="J15" i="5"/>
  <c r="K15" i="5" s="1"/>
  <c r="P15" i="5" s="1"/>
  <c r="N18" i="5"/>
  <c r="O18" i="5" s="1"/>
  <c r="N22" i="5"/>
  <c r="O22" i="5" s="1"/>
  <c r="N26" i="5"/>
  <c r="O26" i="5" s="1"/>
  <c r="N28" i="5"/>
  <c r="O28" i="5" s="1"/>
  <c r="N30" i="5"/>
  <c r="O30" i="5" s="1"/>
  <c r="N32" i="5"/>
  <c r="O32" i="5" s="1"/>
  <c r="N34" i="5"/>
  <c r="O34" i="5" s="1"/>
  <c r="N36" i="5"/>
  <c r="O36" i="5" s="1"/>
  <c r="J4" i="5"/>
  <c r="K4" i="5" s="1"/>
  <c r="P4" i="5" s="1"/>
  <c r="J16" i="5"/>
  <c r="K16" i="5" s="1"/>
  <c r="P16" i="5" s="1"/>
  <c r="J24" i="5"/>
  <c r="K24" i="5" s="1"/>
  <c r="P24" i="5" s="1"/>
  <c r="J27" i="5"/>
  <c r="K27" i="5" s="1"/>
  <c r="N29" i="5"/>
  <c r="O29" i="5" s="1"/>
  <c r="N31" i="5"/>
  <c r="O31" i="5" s="1"/>
  <c r="N33" i="5"/>
  <c r="O33" i="5" s="1"/>
  <c r="N37" i="5"/>
  <c r="O37" i="5" s="1"/>
  <c r="J6" i="4"/>
  <c r="K6" i="4" s="1"/>
  <c r="P6" i="4" s="1"/>
  <c r="R7" i="4" s="1"/>
  <c r="N4" i="4"/>
  <c r="O4" i="4" s="1"/>
  <c r="J5" i="4"/>
  <c r="K5" i="4" s="1"/>
  <c r="P5" i="4" s="1"/>
  <c r="N9" i="4"/>
  <c r="O9" i="4" s="1"/>
  <c r="J10" i="4"/>
  <c r="K10" i="4" s="1"/>
  <c r="P10" i="4" s="1"/>
  <c r="R13" i="4" s="1"/>
  <c r="N13" i="4"/>
  <c r="O13" i="4" s="1"/>
  <c r="N14" i="4"/>
  <c r="O14" i="4" s="1"/>
  <c r="J15" i="4"/>
  <c r="K15" i="4" s="1"/>
  <c r="P15" i="4" s="1"/>
  <c r="R19" i="4" s="1"/>
  <c r="N18" i="4"/>
  <c r="O18" i="4" s="1"/>
  <c r="J19" i="4"/>
  <c r="K19" i="4" s="1"/>
  <c r="P19" i="4" s="1"/>
  <c r="J20" i="4"/>
  <c r="K20" i="4" s="1"/>
  <c r="P20" i="4" s="1"/>
  <c r="N23" i="4"/>
  <c r="O23" i="4" s="1"/>
  <c r="J24" i="4"/>
  <c r="K24" i="4" s="1"/>
  <c r="P24" i="4" s="1"/>
  <c r="N28" i="4"/>
  <c r="O28" i="4" s="1"/>
  <c r="J29" i="4"/>
  <c r="K29" i="4" s="1"/>
  <c r="P29" i="4" s="1"/>
  <c r="R31" i="4" s="1"/>
  <c r="N33" i="4"/>
  <c r="O33" i="4" s="1"/>
  <c r="J34" i="4"/>
  <c r="K34" i="4" s="1"/>
  <c r="P34" i="4" s="1"/>
  <c r="R37" i="4" s="1"/>
  <c r="N37" i="4"/>
  <c r="O37" i="4" s="1"/>
  <c r="N2" i="4"/>
  <c r="O2" i="4" s="1"/>
  <c r="AT12" i="6" l="1"/>
  <c r="AA10" i="6"/>
  <c r="AT14" i="6"/>
  <c r="AH5" i="6"/>
  <c r="AA12" i="6"/>
  <c r="AA6" i="6"/>
  <c r="AT7" i="6"/>
  <c r="AT5" i="6"/>
  <c r="AH8" i="6"/>
  <c r="AT4" i="6"/>
  <c r="AA8" i="6"/>
  <c r="AA9" i="6"/>
  <c r="AA7" i="6"/>
  <c r="AH9" i="6"/>
  <c r="AT6" i="6"/>
  <c r="AA11" i="6"/>
  <c r="R25" i="4"/>
</calcChain>
</file>

<file path=xl/comments1.xml><?xml version="1.0" encoding="utf-8"?>
<comments xmlns="http://schemas.openxmlformats.org/spreadsheetml/2006/main">
  <authors>
    <author>Huerta</author>
  </authors>
  <commentList>
    <comment ref="G11" authorId="0" shapeId="0">
      <text>
        <r>
          <rPr>
            <b/>
            <sz val="9"/>
            <color indexed="81"/>
            <rFont val="Tahoma"/>
            <charset val="1"/>
          </rPr>
          <t>Huerta:</t>
        </r>
        <r>
          <rPr>
            <sz val="9"/>
            <color indexed="81"/>
            <rFont val="Tahoma"/>
            <charset val="1"/>
          </rPr>
          <t xml:space="preserve">
No hay muestra para hacer SS</t>
        </r>
      </text>
    </comment>
  </commentList>
</comments>
</file>

<file path=xl/comments2.xml><?xml version="1.0" encoding="utf-8"?>
<comments xmlns="http://schemas.openxmlformats.org/spreadsheetml/2006/main">
  <authors>
    <author>Huerta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Huerta:</t>
        </r>
        <r>
          <rPr>
            <sz val="9"/>
            <color indexed="81"/>
            <rFont val="Tahoma"/>
            <family val="2"/>
          </rPr>
          <t xml:space="preserve">
Pen average at Slaughter
Feci are a pool from the box so there's no single animal. Same for the cloaca temperature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Huerta:Pen average at Slaughter
Feci are a pool from the box so there's no single animal. Same for the cloaca temperature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Huerta:</t>
        </r>
        <r>
          <rPr>
            <sz val="9"/>
            <color indexed="81"/>
            <rFont val="Tahoma"/>
            <family val="2"/>
          </rPr>
          <t xml:space="preserve">
Dil 1:2</t>
        </r>
      </text>
    </comment>
  </commentList>
</comments>
</file>

<file path=xl/sharedStrings.xml><?xml version="1.0" encoding="utf-8"?>
<sst xmlns="http://schemas.openxmlformats.org/spreadsheetml/2006/main" count="3633" uniqueCount="263">
  <si>
    <t>Plate_number</t>
  </si>
  <si>
    <t>Lab_number</t>
  </si>
  <si>
    <t>Pen</t>
  </si>
  <si>
    <t>Room</t>
  </si>
  <si>
    <t>Genotype</t>
  </si>
  <si>
    <t>TIME</t>
  </si>
  <si>
    <t>Peso_cc</t>
  </si>
  <si>
    <t>abs_average</t>
  </si>
  <si>
    <t>pg_ml</t>
  </si>
  <si>
    <t>pg_mlx2</t>
  </si>
  <si>
    <t>ng_ml</t>
  </si>
  <si>
    <t>sostanza secca_%</t>
  </si>
  <si>
    <t>umidità_%</t>
  </si>
  <si>
    <t>ng_g</t>
  </si>
  <si>
    <t>2M40</t>
  </si>
  <si>
    <t>SUD</t>
  </si>
  <si>
    <t>Medium</t>
  </si>
  <si>
    <t>5M39</t>
  </si>
  <si>
    <t>8M39</t>
  </si>
  <si>
    <t>11M39</t>
  </si>
  <si>
    <t>14M39</t>
  </si>
  <si>
    <t>17M39</t>
  </si>
  <si>
    <t>20M39</t>
  </si>
  <si>
    <t>NORD</t>
  </si>
  <si>
    <t>23M39</t>
  </si>
  <si>
    <t>26M39</t>
  </si>
  <si>
    <t>29M39</t>
  </si>
  <si>
    <t>32M39</t>
  </si>
  <si>
    <t>35M39</t>
  </si>
  <si>
    <t>2S40</t>
  </si>
  <si>
    <t>Slow</t>
  </si>
  <si>
    <t>6S39</t>
  </si>
  <si>
    <t>9S39</t>
  </si>
  <si>
    <t>12S39</t>
  </si>
  <si>
    <t>15S39</t>
  </si>
  <si>
    <t>18S39</t>
  </si>
  <si>
    <t>21S39</t>
  </si>
  <si>
    <t>24S39</t>
  </si>
  <si>
    <t>27S39</t>
  </si>
  <si>
    <t>30S39</t>
  </si>
  <si>
    <t>33S39</t>
  </si>
  <si>
    <t>S6S39</t>
  </si>
  <si>
    <t>3S55</t>
  </si>
  <si>
    <t>6S54</t>
  </si>
  <si>
    <t>9S54</t>
  </si>
  <si>
    <t>12S54</t>
  </si>
  <si>
    <t>15S54</t>
  </si>
  <si>
    <t>18S54</t>
  </si>
  <si>
    <t>21S54</t>
  </si>
  <si>
    <t>24S54</t>
  </si>
  <si>
    <t>27S54</t>
  </si>
  <si>
    <t>30S54</t>
  </si>
  <si>
    <t>33S54</t>
  </si>
  <si>
    <t>36S54</t>
  </si>
  <si>
    <t>Abs</t>
  </si>
  <si>
    <t>1F32</t>
  </si>
  <si>
    <t>Fast</t>
  </si>
  <si>
    <t>4f32</t>
  </si>
  <si>
    <t>7F32</t>
  </si>
  <si>
    <t>10F32</t>
  </si>
  <si>
    <t>13F32</t>
  </si>
  <si>
    <t>16F32</t>
  </si>
  <si>
    <t>19F32</t>
  </si>
  <si>
    <t>22F32</t>
  </si>
  <si>
    <t>25F32</t>
  </si>
  <si>
    <t>28F32</t>
  </si>
  <si>
    <t>31F32</t>
  </si>
  <si>
    <t>34F32</t>
  </si>
  <si>
    <t>2M32</t>
  </si>
  <si>
    <t>5M32</t>
  </si>
  <si>
    <t>8M32</t>
  </si>
  <si>
    <t>11M32</t>
  </si>
  <si>
    <t>14M32</t>
  </si>
  <si>
    <t>17M32</t>
  </si>
  <si>
    <t>20M32</t>
  </si>
  <si>
    <t>23M32</t>
  </si>
  <si>
    <t>26M32</t>
  </si>
  <si>
    <t>29M32</t>
  </si>
  <si>
    <t>32M32</t>
  </si>
  <si>
    <t>35M32</t>
  </si>
  <si>
    <t>3S32</t>
  </si>
  <si>
    <t>6S32</t>
  </si>
  <si>
    <t>9S32</t>
  </si>
  <si>
    <t>12S32</t>
  </si>
  <si>
    <t>15S32</t>
  </si>
  <si>
    <t>18S32</t>
  </si>
  <si>
    <t>21S32</t>
  </si>
  <si>
    <t>24S32</t>
  </si>
  <si>
    <t>27S32</t>
  </si>
  <si>
    <t>30S32</t>
  </si>
  <si>
    <t>33S32</t>
  </si>
  <si>
    <t>36S32</t>
  </si>
  <si>
    <t>time</t>
  </si>
  <si>
    <t>temp_cloaca</t>
  </si>
  <si>
    <t>bw</t>
  </si>
  <si>
    <t>Sex</t>
  </si>
  <si>
    <t>arrec</t>
  </si>
  <si>
    <t>arrec_</t>
  </si>
  <si>
    <t>abs</t>
  </si>
  <si>
    <t>pg_mgx2</t>
  </si>
  <si>
    <t>pesofeci_g</t>
  </si>
  <si>
    <t>M</t>
  </si>
  <si>
    <t>no</t>
  </si>
  <si>
    <t>si</t>
  </si>
  <si>
    <t>nord</t>
  </si>
  <si>
    <t>average</t>
  </si>
  <si>
    <t>SS_average</t>
  </si>
  <si>
    <t>umidita</t>
  </si>
  <si>
    <t>desvest</t>
  </si>
  <si>
    <t>FAST</t>
  </si>
  <si>
    <t>sud</t>
  </si>
  <si>
    <t>fast</t>
  </si>
  <si>
    <t xml:space="preserve">no </t>
  </si>
  <si>
    <t>medium</t>
  </si>
  <si>
    <t>MEDIUM</t>
  </si>
  <si>
    <t>slow</t>
  </si>
  <si>
    <t>Nord</t>
  </si>
  <si>
    <t>SLOW</t>
  </si>
  <si>
    <t>Sud</t>
  </si>
  <si>
    <t>La procedura GLM</t>
  </si>
  <si>
    <t>Informazioni sui livelli di classificazione</t>
  </si>
  <si>
    <t>Classe</t>
  </si>
  <si>
    <t>Livelli</t>
  </si>
  <si>
    <t>Valori</t>
  </si>
  <si>
    <t>Fast Medium Slow</t>
  </si>
  <si>
    <t>NORD SUD</t>
  </si>
  <si>
    <t>0 1</t>
  </si>
  <si>
    <t>Num. di osservazioni lette</t>
  </si>
  <si>
    <t>Num. di osservazioni usate</t>
  </si>
  <si>
    <t>Variabile dipendente: ng_g ng_g</t>
  </si>
  <si>
    <t>Origine</t>
  </si>
  <si>
    <t>DF</t>
  </si>
  <si>
    <t>Somma dei quadrati</t>
  </si>
  <si>
    <t>Media quadratica</t>
  </si>
  <si>
    <t>Valore F</t>
  </si>
  <si>
    <t>Pr &gt; F</t>
  </si>
  <si>
    <t>Modello</t>
  </si>
  <si>
    <t>Errore</t>
  </si>
  <si>
    <t>Totale corretto</t>
  </si>
  <si>
    <t>R-quadro</t>
  </si>
  <si>
    <t>Coeff var</t>
  </si>
  <si>
    <t>Radice MSE</t>
  </si>
  <si>
    <t> Media di ng_g</t>
  </si>
  <si>
    <t>SS Tipo I -</t>
  </si>
  <si>
    <t>Genotype*Room</t>
  </si>
  <si>
    <t>Genotype*arrec_</t>
  </si>
  <si>
    <t>Room*arrec_</t>
  </si>
  <si>
    <t>Genotype*Room*arrec_</t>
  </si>
  <si>
    <t>SS Tipo III -</t>
  </si>
  <si>
    <t>Medie dei minimi quadrati</t>
  </si>
  <si>
    <t>Correzione per i confronti multipli: Bonferroni</t>
  </si>
  <si>
    <t>LSMEAN di ng_g</t>
  </si>
  <si>
    <t>Numero LSMEAN</t>
  </si>
  <si>
    <t>Medie dei minimi quadrati per l'effetto Genotype</t>
  </si>
  <si>
    <t>Pr &gt; |t| per H0: LSMean(i)=LSMean(j)</t>
  </si>
  <si>
    <t>Variabile dipendente: ng_g</t>
  </si>
  <si>
    <t>i/j</t>
  </si>
  <si>
    <t>H0:LSMean1=LSMean2</t>
  </si>
  <si>
    <t>Pr &gt; |t|</t>
  </si>
  <si>
    <t>Medie dei minimi quadrati per l'effetto Genotype*Room</t>
  </si>
  <si>
    <t>Medie dei minimi quadrati per l'effetto Genotype*arrec_</t>
  </si>
  <si>
    <t>Medie dei minimi quadrati per l'effetto Room*arrec_</t>
  </si>
  <si>
    <t>Medie dei minimi quadrati per l'effetto Genotype*Room*arrec_</t>
  </si>
  <si>
    <t>Proc glm;</t>
  </si>
  <si>
    <t>class genotype room arrec_;</t>
  </si>
  <si>
    <t>model ng_g = genotype room arrec_ genotype*room genotype*arrec_  room*arrec_ genotype*room*arrec_ ;</t>
  </si>
  <si>
    <t>lsmeans genotype room arrec_ genotype*room genotype*arrec_ room*arrec_ genotype*room*arrec_ /adjust=bon;</t>
  </si>
  <si>
    <t>run;</t>
  </si>
  <si>
    <t>La procedura Mixed</t>
  </si>
  <si>
    <t>Informazioni sul modello</t>
  </si>
  <si>
    <t>Data set</t>
  </si>
  <si>
    <t>WORK.IMPORT2</t>
  </si>
  <si>
    <t>Variabile dipendente</t>
  </si>
  <si>
    <t>Struttura di covarianza</t>
  </si>
  <si>
    <t>Diagonale</t>
  </si>
  <si>
    <t>Metodo di stima</t>
  </si>
  <si>
    <t>REML</t>
  </si>
  <si>
    <t>Metodo varianza residua</t>
  </si>
  <si>
    <t>Profilo</t>
  </si>
  <si>
    <t>Metodo SE per effetti fissi</t>
  </si>
  <si>
    <t>Basato sul modello</t>
  </si>
  <si>
    <t>Metodo dei gradi di libertà</t>
  </si>
  <si>
    <t>Residuo</t>
  </si>
  <si>
    <t>32 39</t>
  </si>
  <si>
    <t>Dimensioni</t>
  </si>
  <si>
    <t>Parametri di covarianza</t>
  </si>
  <si>
    <t>Colonne in X</t>
  </si>
  <si>
    <t>Colonne in Z</t>
  </si>
  <si>
    <t>Soggetti</t>
  </si>
  <si>
    <t>Oss max per soggetto</t>
  </si>
  <si>
    <t>Num. di osservazioni</t>
  </si>
  <si>
    <t>Num. di osservazioni non usate</t>
  </si>
  <si>
    <t>Stime dei parametri di covarianza</t>
  </si>
  <si>
    <t>Param cov</t>
  </si>
  <si>
    <t>Stima</t>
  </si>
  <si>
    <t>Residual</t>
  </si>
  <si>
    <t>Statistiche di bontà del modello</t>
  </si>
  <si>
    <t>-2 res log verosim</t>
  </si>
  <si>
    <t>229.2</t>
  </si>
  <si>
    <t>AIC (minore è meglio)</t>
  </si>
  <si>
    <t>AICC (minore è meglio)</t>
  </si>
  <si>
    <t>BIC (minore è meglio)</t>
  </si>
  <si>
    <t>Test di tipo 3 degli effetti fissi</t>
  </si>
  <si>
    <t>Effetto</t>
  </si>
  <si>
    <t>DF num</t>
  </si>
  <si>
    <t>DF den</t>
  </si>
  <si>
    <t>&lt;.0001</t>
  </si>
  <si>
    <t>Room*TIME</t>
  </si>
  <si>
    <t>TIME*arrec_</t>
  </si>
  <si>
    <t>Room*TIME*arrec_</t>
  </si>
  <si>
    <t>standard</t>
  </si>
  <si>
    <t>Valore t</t>
  </si>
  <si>
    <t>Pr &gt; |t|</t>
  </si>
  <si>
    <t>Differenze delle medie dei minimi quadrati</t>
  </si>
  <si>
    <t>Correzione</t>
  </si>
  <si>
    <t>P corr</t>
  </si>
  <si>
    <t>Bonferroni</t>
  </si>
  <si>
    <t>Proc mixed;</t>
  </si>
  <si>
    <t>class  room time arrec_;</t>
  </si>
  <si>
    <t>model ng_g =  room time arrec_ room*time room*arrec_  time*arrec_ room*time*arrec_ ;</t>
  </si>
  <si>
    <t>lsmeans room time arrec_ room*time room*arrec_  time*arrec_ room*time*arrec_ /adjust=bon;</t>
  </si>
  <si>
    <t>32 39 54</t>
  </si>
  <si>
    <t>359.9</t>
  </si>
  <si>
    <t>32 39 54 75</t>
  </si>
  <si>
    <t>502.7</t>
  </si>
  <si>
    <t>G</t>
  </si>
  <si>
    <t>R</t>
  </si>
  <si>
    <t>A</t>
  </si>
  <si>
    <t>G*R</t>
  </si>
  <si>
    <t>G*A</t>
  </si>
  <si>
    <t>R*A</t>
  </si>
  <si>
    <t>G*R*A</t>
  </si>
  <si>
    <t>RMSE</t>
  </si>
  <si>
    <t>Arrec</t>
  </si>
  <si>
    <t>Time</t>
  </si>
  <si>
    <t>T</t>
  </si>
  <si>
    <t>R*T</t>
  </si>
  <si>
    <t>T*A</t>
  </si>
  <si>
    <t>R*T*A</t>
  </si>
  <si>
    <t>NO</t>
  </si>
  <si>
    <t>SI</t>
  </si>
  <si>
    <t>32N</t>
  </si>
  <si>
    <t>32S</t>
  </si>
  <si>
    <t>39N</t>
  </si>
  <si>
    <t>39S</t>
  </si>
  <si>
    <t>SISUD</t>
  </si>
  <si>
    <t>NONORD</t>
  </si>
  <si>
    <t>SINORD</t>
  </si>
  <si>
    <t>NOSUD</t>
  </si>
  <si>
    <t>NO32</t>
  </si>
  <si>
    <t>SI32</t>
  </si>
  <si>
    <t>SI39</t>
  </si>
  <si>
    <t>NO39</t>
  </si>
  <si>
    <t>a</t>
  </si>
  <si>
    <t>b</t>
  </si>
  <si>
    <t>c</t>
  </si>
  <si>
    <t>54N</t>
  </si>
  <si>
    <t>54S</t>
  </si>
  <si>
    <t>bc</t>
  </si>
  <si>
    <t>d</t>
  </si>
  <si>
    <t>cd</t>
  </si>
  <si>
    <t>GLM</t>
  </si>
  <si>
    <t>MIXED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</si>
</sst>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_-&quot;€&quot;\ * #,##0.00_-;\-&quot;€&quot;\ * #,##0.00_-;_-&quot;€&quot;\ * &quot;-&quot;??_-;_-@_-"/>
    <numFmt numFmtId="167" formatCode="0.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SimSun"/>
      <family val="2"/>
    </font>
    <font>
      <b/>
      <sz val="10"/>
      <color rgb="FF112277"/>
      <name val="Arial"/>
      <family val="2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B0B7BB"/>
      </right>
      <top/>
      <bottom style="medium">
        <color rgb="FFB0B7BB"/>
      </bottom>
      <diagonal/>
    </border>
    <border>
      <left/>
      <right/>
      <top/>
      <bottom style="medium">
        <color rgb="FFB0B7BB"/>
      </bottom>
      <diagonal/>
    </border>
    <border>
      <left/>
      <right style="medium">
        <color rgb="FFC1C1C1"/>
      </right>
      <top/>
      <bottom style="medium">
        <color rgb="FFC1C1C1"/>
      </bottom>
      <diagonal/>
    </border>
    <border>
      <left style="medium">
        <color rgb="FFC1C1C1"/>
      </left>
      <right/>
      <top style="medium">
        <color rgb="FFC1C1C1"/>
      </top>
      <bottom style="medium">
        <color rgb="FFB0B7BB"/>
      </bottom>
      <diagonal/>
    </border>
    <border>
      <left/>
      <right/>
      <top style="medium">
        <color rgb="FFC1C1C1"/>
      </top>
      <bottom style="medium">
        <color rgb="FFB0B7BB"/>
      </bottom>
      <diagonal/>
    </border>
    <border>
      <left style="medium">
        <color rgb="FFC1C1C1"/>
      </left>
      <right style="medium">
        <color rgb="FFB0B7BB"/>
      </right>
      <top/>
      <bottom style="medium">
        <color rgb="FFB0B7BB"/>
      </bottom>
      <diagonal/>
    </border>
    <border>
      <left/>
      <right/>
      <top/>
      <bottom style="medium">
        <color rgb="FFC1C1C1"/>
      </bottom>
      <diagonal/>
    </border>
    <border>
      <left style="medium">
        <color rgb="FFC1C1C1"/>
      </left>
      <right style="medium">
        <color rgb="FFB0B7BB"/>
      </right>
      <top/>
      <bottom/>
      <diagonal/>
    </border>
    <border>
      <left/>
      <right style="medium">
        <color rgb="FFC1C1C1"/>
      </right>
      <top/>
      <bottom/>
      <diagonal/>
    </border>
    <border>
      <left style="medium">
        <color rgb="FFC1C1C1"/>
      </left>
      <right style="medium">
        <color rgb="FFB0B7BB"/>
      </right>
      <top style="medium">
        <color rgb="FFC1C1C1"/>
      </top>
      <bottom style="medium">
        <color rgb="FFB0B7BB"/>
      </bottom>
      <diagonal/>
    </border>
    <border>
      <left/>
      <right/>
      <top style="medium">
        <color rgb="FFC1C1C1"/>
      </top>
      <bottom style="medium">
        <color rgb="FFC1C1C1"/>
      </bottom>
      <diagonal/>
    </border>
    <border>
      <left/>
      <right style="medium">
        <color rgb="FFB0B7BB"/>
      </right>
      <top style="medium">
        <color rgb="FFC1C1C1"/>
      </top>
      <bottom style="medium">
        <color rgb="FFB0B7BB"/>
      </bottom>
      <diagonal/>
    </border>
    <border>
      <left style="medium">
        <color rgb="FFC1C1C1"/>
      </left>
      <right style="medium">
        <color rgb="FFC1C1C1"/>
      </right>
      <top/>
      <bottom/>
      <diagonal/>
    </border>
    <border>
      <left/>
      <right style="medium">
        <color rgb="FFB0B7BB"/>
      </right>
      <top/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 style="medium">
        <color rgb="FFC1C1C1"/>
      </left>
      <right/>
      <top/>
      <bottom style="medium">
        <color rgb="FFB0B7BB"/>
      </bottom>
      <diagonal/>
    </border>
    <border>
      <left style="medium">
        <color rgb="FFC1C1C1"/>
      </left>
      <right style="medium">
        <color rgb="FFB0B7BB"/>
      </right>
      <top style="medium">
        <color rgb="FFC1C1C1"/>
      </top>
      <bottom/>
      <diagonal/>
    </border>
    <border>
      <left style="medium">
        <color rgb="FFB0B7BB"/>
      </left>
      <right style="medium">
        <color rgb="FFB0B7BB"/>
      </right>
      <top style="medium">
        <color rgb="FFC1C1C1"/>
      </top>
      <bottom/>
      <diagonal/>
    </border>
    <border>
      <left style="medium">
        <color rgb="FFB0B7BB"/>
      </left>
      <right style="medium">
        <color rgb="FFB0B7BB"/>
      </right>
      <top/>
      <bottom style="medium">
        <color rgb="FFB0B7BB"/>
      </bottom>
      <diagonal/>
    </border>
    <border>
      <left style="medium">
        <color rgb="FFC1C1C1"/>
      </left>
      <right style="medium">
        <color rgb="FFB0B7BB"/>
      </right>
      <top style="medium">
        <color rgb="FFB0B7BB"/>
      </top>
      <bottom/>
      <diagonal/>
    </border>
    <border>
      <left style="medium">
        <color rgb="FFB0B7BB"/>
      </left>
      <right style="medium">
        <color rgb="FFB0B7BB"/>
      </right>
      <top style="medium">
        <color rgb="FFB0B7BB"/>
      </top>
      <bottom/>
      <diagonal/>
    </border>
    <border>
      <left style="medium">
        <color rgb="FFB0B7BB"/>
      </left>
      <right/>
      <top style="medium">
        <color rgb="FFB0B7BB"/>
      </top>
      <bottom/>
      <diagonal/>
    </border>
    <border>
      <left style="medium">
        <color rgb="FFB0B7BB"/>
      </left>
      <right/>
      <top/>
      <bottom style="medium">
        <color rgb="FFB0B7BB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3" fillId="0" borderId="0" xfId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/>
    <xf numFmtId="0" fontId="0" fillId="10" borderId="0" xfId="0" applyFill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1" fontId="6" fillId="0" borderId="0" xfId="0" applyNumberFormat="1" applyFont="1" applyAlignment="1">
      <alignment horizontal="center" vertical="center"/>
    </xf>
    <xf numFmtId="165" fontId="0" fillId="0" borderId="0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16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5" borderId="0" xfId="0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1" fontId="6" fillId="0" borderId="0" xfId="0" applyNumberFormat="1" applyFont="1" applyBorder="1" applyAlignment="1">
      <alignment horizontal="center" vertical="center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11" borderId="2" xfId="0" applyFont="1" applyFill="1" applyBorder="1" applyAlignment="1">
      <alignment horizontal="right" wrapText="1"/>
    </xf>
    <xf numFmtId="0" fontId="11" fillId="11" borderId="2" xfId="0" applyFont="1" applyFill="1" applyBorder="1" applyAlignment="1">
      <alignment horizontal="left" vertical="top" wrapText="1"/>
    </xf>
    <xf numFmtId="0" fontId="12" fillId="12" borderId="4" xfId="0" applyFont="1" applyFill="1" applyBorder="1" applyAlignment="1">
      <alignment horizontal="right" vertical="top" wrapText="1"/>
    </xf>
    <xf numFmtId="0" fontId="12" fillId="12" borderId="4" xfId="0" applyFont="1" applyFill="1" applyBorder="1" applyAlignment="1">
      <alignment horizontal="left" vertical="top" wrapText="1"/>
    </xf>
    <xf numFmtId="0" fontId="11" fillId="11" borderId="7" xfId="0" applyFont="1" applyFill="1" applyBorder="1" applyAlignment="1">
      <alignment horizontal="left" wrapText="1"/>
    </xf>
    <xf numFmtId="0" fontId="11" fillId="11" borderId="3" xfId="0" applyFont="1" applyFill="1" applyBorder="1" applyAlignment="1">
      <alignment horizontal="left" wrapText="1"/>
    </xf>
    <xf numFmtId="0" fontId="11" fillId="11" borderId="7" xfId="0" applyFont="1" applyFill="1" applyBorder="1" applyAlignment="1">
      <alignment horizontal="left" vertical="top" wrapText="1"/>
    </xf>
    <xf numFmtId="0" fontId="12" fillId="12" borderId="8" xfId="0" applyFont="1" applyFill="1" applyBorder="1" applyAlignment="1">
      <alignment horizontal="left" vertical="top" wrapText="1"/>
    </xf>
    <xf numFmtId="0" fontId="11" fillId="11" borderId="9" xfId="0" applyFont="1" applyFill="1" applyBorder="1" applyAlignment="1">
      <alignment horizontal="left" vertical="top" wrapText="1"/>
    </xf>
    <xf numFmtId="0" fontId="12" fillId="12" borderId="10" xfId="0" applyFont="1" applyFill="1" applyBorder="1" applyAlignment="1">
      <alignment horizontal="right" vertical="top" wrapText="1"/>
    </xf>
    <xf numFmtId="0" fontId="12" fillId="12" borderId="0" xfId="0" applyFont="1" applyFill="1" applyBorder="1" applyAlignment="1">
      <alignment horizontal="left" vertical="top" wrapText="1"/>
    </xf>
    <xf numFmtId="0" fontId="11" fillId="11" borderId="11" xfId="0" applyFont="1" applyFill="1" applyBorder="1" applyAlignment="1">
      <alignment horizontal="left" vertical="top" wrapText="1"/>
    </xf>
    <xf numFmtId="0" fontId="12" fillId="12" borderId="12" xfId="0" applyFont="1" applyFill="1" applyBorder="1" applyAlignment="1">
      <alignment horizontal="right" vertical="top" wrapText="1"/>
    </xf>
    <xf numFmtId="0" fontId="12" fillId="12" borderId="0" xfId="0" applyFont="1" applyFill="1" applyBorder="1" applyAlignment="1">
      <alignment horizontal="right" vertical="top" wrapText="1"/>
    </xf>
    <xf numFmtId="0" fontId="11" fillId="11" borderId="11" xfId="0" applyFont="1" applyFill="1" applyBorder="1" applyAlignment="1">
      <alignment horizontal="left" wrapText="1"/>
    </xf>
    <xf numFmtId="0" fontId="11" fillId="11" borderId="13" xfId="0" applyFont="1" applyFill="1" applyBorder="1" applyAlignment="1">
      <alignment horizontal="right" wrapText="1"/>
    </xf>
    <xf numFmtId="0" fontId="11" fillId="11" borderId="6" xfId="0" applyFont="1" applyFill="1" applyBorder="1" applyAlignment="1">
      <alignment horizontal="right" wrapText="1"/>
    </xf>
    <xf numFmtId="0" fontId="12" fillId="12" borderId="8" xfId="0" applyFont="1" applyFill="1" applyBorder="1" applyAlignment="1">
      <alignment horizontal="right" vertical="top" wrapText="1"/>
    </xf>
    <xf numFmtId="0" fontId="11" fillId="11" borderId="11" xfId="0" applyFont="1" applyFill="1" applyBorder="1" applyAlignment="1">
      <alignment horizontal="right" wrapText="1"/>
    </xf>
    <xf numFmtId="0" fontId="12" fillId="12" borderId="14" xfId="0" applyFont="1" applyFill="1" applyBorder="1" applyAlignment="1">
      <alignment horizontal="right" vertical="top" wrapText="1"/>
    </xf>
    <xf numFmtId="0" fontId="11" fillId="11" borderId="3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11" borderId="15" xfId="0" applyFont="1" applyFill="1" applyBorder="1" applyAlignment="1">
      <alignment horizontal="right" wrapText="1"/>
    </xf>
    <xf numFmtId="0" fontId="11" fillId="11" borderId="6" xfId="0" applyFont="1" applyFill="1" applyBorder="1" applyAlignment="1">
      <alignment horizontal="center" wrapText="1"/>
    </xf>
    <xf numFmtId="0" fontId="11" fillId="11" borderId="13" xfId="0" applyFont="1" applyFill="1" applyBorder="1" applyAlignment="1">
      <alignment horizontal="left" wrapText="1"/>
    </xf>
    <xf numFmtId="0" fontId="11" fillId="11" borderId="15" xfId="0" applyFont="1" applyFill="1" applyBorder="1" applyAlignment="1">
      <alignment horizontal="left" vertical="top" wrapText="1"/>
    </xf>
    <xf numFmtId="0" fontId="12" fillId="12" borderId="10" xfId="0" applyFont="1" applyFill="1" applyBorder="1" applyAlignment="1">
      <alignment horizontal="left" vertical="top" wrapText="1"/>
    </xf>
    <xf numFmtId="0" fontId="12" fillId="12" borderId="4" xfId="0" applyFont="1" applyFill="1" applyBorder="1" applyAlignment="1">
      <alignment horizontal="right" vertical="top"/>
    </xf>
    <xf numFmtId="0" fontId="12" fillId="12" borderId="10" xfId="0" applyFont="1" applyFill="1" applyBorder="1" applyAlignment="1">
      <alignment horizontal="right" vertical="top"/>
    </xf>
    <xf numFmtId="0" fontId="0" fillId="2" borderId="0" xfId="0" applyFill="1"/>
    <xf numFmtId="167" fontId="0" fillId="0" borderId="0" xfId="0" applyNumberFormat="1"/>
    <xf numFmtId="0" fontId="11" fillId="11" borderId="19" xfId="0" applyFont="1" applyFill="1" applyBorder="1" applyAlignment="1">
      <alignment horizontal="center" wrapText="1"/>
    </xf>
    <xf numFmtId="0" fontId="11" fillId="11" borderId="3" xfId="0" applyFont="1" applyFill="1" applyBorder="1" applyAlignment="1">
      <alignment horizontal="center" wrapText="1"/>
    </xf>
    <xf numFmtId="0" fontId="11" fillId="11" borderId="16" xfId="0" applyFont="1" applyFill="1" applyBorder="1" applyAlignment="1">
      <alignment horizontal="center" wrapText="1"/>
    </xf>
    <xf numFmtId="0" fontId="11" fillId="11" borderId="17" xfId="0" applyFont="1" applyFill="1" applyBorder="1" applyAlignment="1">
      <alignment horizontal="center" wrapText="1"/>
    </xf>
    <xf numFmtId="0" fontId="11" fillId="11" borderId="18" xfId="0" applyFont="1" applyFill="1" applyBorder="1" applyAlignment="1">
      <alignment horizontal="center" wrapText="1"/>
    </xf>
    <xf numFmtId="0" fontId="11" fillId="11" borderId="0" xfId="0" applyFont="1" applyFill="1" applyBorder="1" applyAlignment="1">
      <alignment horizontal="center" wrapText="1"/>
    </xf>
    <xf numFmtId="0" fontId="11" fillId="11" borderId="5" xfId="0" applyFont="1" applyFill="1" applyBorder="1" applyAlignment="1">
      <alignment horizontal="center" wrapText="1"/>
    </xf>
    <xf numFmtId="0" fontId="11" fillId="11" borderId="6" xfId="0" applyFont="1" applyFill="1" applyBorder="1" applyAlignment="1">
      <alignment horizontal="center" wrapText="1"/>
    </xf>
    <xf numFmtId="0" fontId="11" fillId="11" borderId="20" xfId="0" applyFont="1" applyFill="1" applyBorder="1" applyAlignment="1">
      <alignment horizontal="left" wrapText="1"/>
    </xf>
    <xf numFmtId="0" fontId="11" fillId="11" borderId="7" xfId="0" applyFont="1" applyFill="1" applyBorder="1" applyAlignment="1">
      <alignment horizontal="left" wrapText="1"/>
    </xf>
    <xf numFmtId="0" fontId="11" fillId="11" borderId="21" xfId="0" applyFont="1" applyFill="1" applyBorder="1" applyAlignment="1">
      <alignment horizontal="right" wrapText="1"/>
    </xf>
    <xf numFmtId="0" fontId="11" fillId="11" borderId="22" xfId="0" applyFont="1" applyFill="1" applyBorder="1" applyAlignment="1">
      <alignment horizontal="right" wrapText="1"/>
    </xf>
    <xf numFmtId="0" fontId="11" fillId="11" borderId="24" xfId="0" applyFont="1" applyFill="1" applyBorder="1" applyAlignment="1">
      <alignment horizontal="right" wrapText="1"/>
    </xf>
    <xf numFmtId="0" fontId="11" fillId="11" borderId="24" xfId="0" applyFont="1" applyFill="1" applyBorder="1" applyAlignment="1">
      <alignment horizontal="left" wrapText="1"/>
    </xf>
    <xf numFmtId="0" fontId="11" fillId="11" borderId="22" xfId="0" applyFont="1" applyFill="1" applyBorder="1" applyAlignment="1">
      <alignment horizontal="left" wrapText="1"/>
    </xf>
    <xf numFmtId="0" fontId="11" fillId="11" borderId="25" xfId="0" applyFont="1" applyFill="1" applyBorder="1" applyAlignment="1">
      <alignment horizontal="right" wrapText="1"/>
    </xf>
    <xf numFmtId="0" fontId="11" fillId="11" borderId="26" xfId="0" applyFont="1" applyFill="1" applyBorder="1" applyAlignment="1">
      <alignment horizontal="right" wrapText="1"/>
    </xf>
    <xf numFmtId="0" fontId="11" fillId="11" borderId="23" xfId="0" applyFont="1" applyFill="1" applyBorder="1" applyAlignment="1">
      <alignment horizontal="left" wrapText="1"/>
    </xf>
  </cellXfs>
  <cellStyles count="6">
    <cellStyle name="Normal 2" xfId="1"/>
    <cellStyle name="Normale" xfId="0" builtinId="0"/>
    <cellStyle name="Normale 2 2" xfId="2"/>
    <cellStyle name="Normale 2 3" xfId="3"/>
    <cellStyle name="Percent 2" xfId="4"/>
    <cellStyle name="Valuta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Cort_feci!$Z$6:$Z$8</c:f>
              <c:strCache>
                <c:ptCount val="3"/>
                <c:pt idx="0">
                  <c:v>fast</c:v>
                </c:pt>
                <c:pt idx="1">
                  <c:v>medium</c:v>
                </c:pt>
                <c:pt idx="2">
                  <c:v>slow</c:v>
                </c:pt>
              </c:strCache>
            </c:strRef>
          </c:cat>
          <c:val>
            <c:numRef>
              <c:f>Cort_feci!$AA$6:$AA$8</c:f>
              <c:numCache>
                <c:formatCode>0</c:formatCode>
                <c:ptCount val="3"/>
                <c:pt idx="0">
                  <c:v>2995.5039071043466</c:v>
                </c:pt>
                <c:pt idx="1">
                  <c:v>2869.7564662803379</c:v>
                </c:pt>
                <c:pt idx="2">
                  <c:v>3307.6192298284404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39-458F-B17C-516B01601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8088448"/>
        <c:axId val="184999936"/>
      </c:barChart>
      <c:catAx>
        <c:axId val="26808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4999936"/>
        <c:crosses val="autoZero"/>
        <c:auto val="1"/>
        <c:lblAlgn val="ctr"/>
        <c:lblOffset val="100"/>
        <c:noMultiLvlLbl val="0"/>
      </c:catAx>
      <c:valAx>
        <c:axId val="18499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68088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R*T (P&lt;0.05)</a:t>
            </a:r>
            <a:endParaRPr lang="en-GB">
              <a:effectLst/>
            </a:endParaRP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Mixed_medium!$R$98</c:f>
              <c:strCache>
                <c:ptCount val="1"/>
                <c:pt idx="0">
                  <c:v>nord</c:v>
                </c:pt>
              </c:strCache>
            </c:strRef>
          </c:tx>
          <c:invertIfNegative val="0"/>
          <c:cat>
            <c:numRef>
              <c:f>Mixed_medium!$S$97:$U$97</c:f>
              <c:numCache>
                <c:formatCode>General</c:formatCode>
                <c:ptCount val="3"/>
                <c:pt idx="0">
                  <c:v>32</c:v>
                </c:pt>
                <c:pt idx="1">
                  <c:v>39</c:v>
                </c:pt>
                <c:pt idx="2">
                  <c:v>54</c:v>
                </c:pt>
              </c:numCache>
            </c:numRef>
          </c:cat>
          <c:val>
            <c:numRef>
              <c:f>Mixed_medium!$S$98:$U$98</c:f>
              <c:numCache>
                <c:formatCode>0</c:formatCode>
                <c:ptCount val="3"/>
                <c:pt idx="0">
                  <c:v>1304.32</c:v>
                </c:pt>
                <c:pt idx="1">
                  <c:v>2086.21</c:v>
                </c:pt>
                <c:pt idx="2">
                  <c:v>2698.76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7-4E2B-886A-F7A4AF39194C}"/>
            </c:ext>
          </c:extLst>
        </c:ser>
        <c:ser>
          <c:idx val="1"/>
          <c:order val="1"/>
          <c:tx>
            <c:strRef>
              <c:f>Mixed_medium!$R$99</c:f>
              <c:strCache>
                <c:ptCount val="1"/>
                <c:pt idx="0">
                  <c:v>sud</c:v>
                </c:pt>
              </c:strCache>
            </c:strRef>
          </c:tx>
          <c:invertIfNegative val="0"/>
          <c:cat>
            <c:numRef>
              <c:f>Mixed_medium!$S$97:$U$97</c:f>
              <c:numCache>
                <c:formatCode>General</c:formatCode>
                <c:ptCount val="3"/>
                <c:pt idx="0">
                  <c:v>32</c:v>
                </c:pt>
                <c:pt idx="1">
                  <c:v>39</c:v>
                </c:pt>
                <c:pt idx="2">
                  <c:v>54</c:v>
                </c:pt>
              </c:numCache>
            </c:numRef>
          </c:cat>
          <c:val>
            <c:numRef>
              <c:f>Mixed_medium!$S$99:$U$99</c:f>
              <c:numCache>
                <c:formatCode>0</c:formatCode>
                <c:ptCount val="3"/>
                <c:pt idx="0">
                  <c:v>1266.8900000000001</c:v>
                </c:pt>
                <c:pt idx="1">
                  <c:v>1722.18</c:v>
                </c:pt>
                <c:pt idx="2">
                  <c:v>3040.75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7-4E2B-886A-F7A4AF391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1130240"/>
        <c:axId val="251131776"/>
      </c:barChart>
      <c:catAx>
        <c:axId val="25113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1131776"/>
        <c:crosses val="autoZero"/>
        <c:auto val="1"/>
        <c:lblAlgn val="ctr"/>
        <c:lblOffset val="100"/>
        <c:noMultiLvlLbl val="0"/>
      </c:catAx>
      <c:valAx>
        <c:axId val="251131776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2511302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Cort_feci!$Z$9:$Z$10</c:f>
              <c:strCache>
                <c:ptCount val="2"/>
                <c:pt idx="0">
                  <c:v>Nord</c:v>
                </c:pt>
                <c:pt idx="1">
                  <c:v>Sud</c:v>
                </c:pt>
              </c:strCache>
            </c:strRef>
          </c:cat>
          <c:val>
            <c:numRef>
              <c:f>Cort_feci!$AA$9:$AA$10</c:f>
              <c:numCache>
                <c:formatCode>0</c:formatCode>
                <c:ptCount val="2"/>
                <c:pt idx="0">
                  <c:v>3230.5437243456545</c:v>
                </c:pt>
                <c:pt idx="1">
                  <c:v>2884.7093444630955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20-4938-87C0-3199605E4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3363456"/>
        <c:axId val="223364992"/>
      </c:barChart>
      <c:catAx>
        <c:axId val="22336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3364992"/>
        <c:crosses val="autoZero"/>
        <c:auto val="1"/>
        <c:lblAlgn val="ctr"/>
        <c:lblOffset val="100"/>
        <c:noMultiLvlLbl val="0"/>
      </c:catAx>
      <c:valAx>
        <c:axId val="22336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3363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Cort_feci!$AG$5</c:f>
              <c:strCache>
                <c:ptCount val="1"/>
                <c:pt idx="0">
                  <c:v>nord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(Cort_feci!$AF$6,Cort_feci!$AF$7,Cort_feci!$AF$9)</c:f>
              <c:strCache>
                <c:ptCount val="3"/>
                <c:pt idx="0">
                  <c:v>FAST</c:v>
                </c:pt>
                <c:pt idx="1">
                  <c:v>MEDIUM</c:v>
                </c:pt>
                <c:pt idx="2">
                  <c:v>SLOW</c:v>
                </c:pt>
              </c:strCache>
            </c:strRef>
          </c:cat>
          <c:val>
            <c:numRef>
              <c:f>(Cort_feci!$AH$5,Cort_feci!$AH$7,Cort_feci!$AH$9)</c:f>
              <c:numCache>
                <c:formatCode>0</c:formatCode>
                <c:ptCount val="3"/>
                <c:pt idx="0">
                  <c:v>3227.2414011871879</c:v>
                </c:pt>
                <c:pt idx="1">
                  <c:v>3040.7492628548166</c:v>
                </c:pt>
                <c:pt idx="2">
                  <c:v>3423.6405089949571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21-4360-B484-D1C1A2C5E8DC}"/>
            </c:ext>
          </c:extLst>
        </c:ser>
        <c:ser>
          <c:idx val="1"/>
          <c:order val="1"/>
          <c:tx>
            <c:strRef>
              <c:f>Cort_feci!$AG$6</c:f>
              <c:strCache>
                <c:ptCount val="1"/>
                <c:pt idx="0">
                  <c:v>sud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(Cort_feci!$AF$6,Cort_feci!$AF$7,Cort_feci!$AF$9)</c:f>
              <c:strCache>
                <c:ptCount val="3"/>
                <c:pt idx="0">
                  <c:v>FAST</c:v>
                </c:pt>
                <c:pt idx="1">
                  <c:v>MEDIUM</c:v>
                </c:pt>
                <c:pt idx="2">
                  <c:v>SLOW</c:v>
                </c:pt>
              </c:strCache>
            </c:strRef>
          </c:cat>
          <c:val>
            <c:numRef>
              <c:f>(Cort_feci!$AH$6,Cort_feci!$AH$8,Cort_feci!$AH$10)</c:f>
              <c:numCache>
                <c:formatCode>0</c:formatCode>
                <c:ptCount val="3"/>
                <c:pt idx="0">
                  <c:v>2763.7664130215057</c:v>
                </c:pt>
                <c:pt idx="1">
                  <c:v>2698.7636697058592</c:v>
                </c:pt>
                <c:pt idx="2">
                  <c:v>3191.5979506619224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21-4360-B484-D1C1A2C5E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3390720"/>
        <c:axId val="223400704"/>
      </c:barChart>
      <c:catAx>
        <c:axId val="22339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3400704"/>
        <c:crosses val="autoZero"/>
        <c:auto val="1"/>
        <c:lblAlgn val="ctr"/>
        <c:lblOffset val="100"/>
        <c:noMultiLvlLbl val="0"/>
      </c:catAx>
      <c:valAx>
        <c:axId val="223400704"/>
        <c:scaling>
          <c:orientation val="minMax"/>
          <c:min val="2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3390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Cort_feci!$Z$11:$Z$12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Cort_feci!$AA$11:$AA$12</c:f>
              <c:numCache>
                <c:formatCode>0</c:formatCode>
                <c:ptCount val="2"/>
                <c:pt idx="0">
                  <c:v>2979.2713748223032</c:v>
                </c:pt>
                <c:pt idx="1">
                  <c:v>3135.9816939864477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8-4012-A7CE-0777DDDAC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3954048"/>
        <c:axId val="223955584"/>
      </c:barChart>
      <c:catAx>
        <c:axId val="2239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3955584"/>
        <c:crosses val="autoZero"/>
        <c:auto val="1"/>
        <c:lblAlgn val="ctr"/>
        <c:lblOffset val="100"/>
        <c:noMultiLvlLbl val="0"/>
      </c:catAx>
      <c:valAx>
        <c:axId val="22395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3954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Cort_feci!$AS$4</c:f>
              <c:strCache>
                <c:ptCount val="1"/>
                <c:pt idx="0">
                  <c:v>nord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(Cort_feci!$AR$5,Cort_feci!$AR$6)</c:f>
              <c:strCache>
                <c:ptCount val="2"/>
                <c:pt idx="0">
                  <c:v>si</c:v>
                </c:pt>
                <c:pt idx="1">
                  <c:v>no </c:v>
                </c:pt>
              </c:strCache>
            </c:strRef>
          </c:cat>
          <c:val>
            <c:numRef>
              <c:f>(Cort_feci!$AT$4,Cort_feci!$AT$6)</c:f>
              <c:numCache>
                <c:formatCode>0</c:formatCode>
                <c:ptCount val="2"/>
                <c:pt idx="0">
                  <c:v>3053.9218595489169</c:v>
                </c:pt>
                <c:pt idx="1">
                  <c:v>3407.1655891423911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A6-45CA-8F37-03E2C4FA7582}"/>
            </c:ext>
          </c:extLst>
        </c:ser>
        <c:ser>
          <c:idx val="1"/>
          <c:order val="1"/>
          <c:tx>
            <c:strRef>
              <c:f>Cort_feci!$AS$5</c:f>
              <c:strCache>
                <c:ptCount val="1"/>
                <c:pt idx="0">
                  <c:v>sud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(Cort_feci!$AR$5,Cort_feci!$AR$6)</c:f>
              <c:strCache>
                <c:ptCount val="2"/>
                <c:pt idx="0">
                  <c:v>si</c:v>
                </c:pt>
                <c:pt idx="1">
                  <c:v>no </c:v>
                </c:pt>
              </c:strCache>
            </c:strRef>
          </c:cat>
          <c:val>
            <c:numRef>
              <c:f>(Cort_feci!$AT$5,Cort_feci!$AT$7)</c:f>
              <c:numCache>
                <c:formatCode>0</c:formatCode>
                <c:ptCount val="2"/>
                <c:pt idx="0">
                  <c:v>2904.6208900956881</c:v>
                </c:pt>
                <c:pt idx="1">
                  <c:v>2864.7977988305033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A6-45CA-8F37-03E2C4FA7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329728"/>
        <c:axId val="224331264"/>
      </c:barChart>
      <c:catAx>
        <c:axId val="22432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4331264"/>
        <c:crosses val="autoZero"/>
        <c:auto val="1"/>
        <c:lblAlgn val="ctr"/>
        <c:lblOffset val="100"/>
        <c:noMultiLvlLbl val="0"/>
      </c:catAx>
      <c:valAx>
        <c:axId val="22433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432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Cort_feci!$AR$10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Cort_feci!$AS$10:$AS$12</c:f>
              <c:strCache>
                <c:ptCount val="3"/>
                <c:pt idx="0">
                  <c:v>fast</c:v>
                </c:pt>
                <c:pt idx="1">
                  <c:v>medium</c:v>
                </c:pt>
                <c:pt idx="2">
                  <c:v>slow</c:v>
                </c:pt>
              </c:strCache>
            </c:strRef>
          </c:cat>
          <c:val>
            <c:numRef>
              <c:f>Cort_feci!$AT$10:$AT$12</c:f>
              <c:numCache>
                <c:formatCode>0</c:formatCode>
                <c:ptCount val="3"/>
                <c:pt idx="0">
                  <c:v>2734.1197128454714</c:v>
                </c:pt>
                <c:pt idx="1">
                  <c:v>2859.6021422663111</c:v>
                </c:pt>
                <c:pt idx="2">
                  <c:v>3344.0922693551242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1-4472-B951-7F4B93C977ED}"/>
            </c:ext>
          </c:extLst>
        </c:ser>
        <c:ser>
          <c:idx val="1"/>
          <c:order val="1"/>
          <c:tx>
            <c:strRef>
              <c:f>Cort_feci!$AR$13</c:f>
              <c:strCache>
                <c:ptCount val="1"/>
                <c:pt idx="0">
                  <c:v>no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Cort_feci!$AS$10:$AS$12</c:f>
              <c:strCache>
                <c:ptCount val="3"/>
                <c:pt idx="0">
                  <c:v>fast</c:v>
                </c:pt>
                <c:pt idx="1">
                  <c:v>medium</c:v>
                </c:pt>
                <c:pt idx="2">
                  <c:v>slow</c:v>
                </c:pt>
              </c:strCache>
            </c:strRef>
          </c:cat>
          <c:val>
            <c:numRef>
              <c:f>Cort_feci!$AT$13:$AT$15</c:f>
              <c:numCache>
                <c:formatCode>0</c:formatCode>
                <c:ptCount val="3"/>
                <c:pt idx="0">
                  <c:v>3256.8881013632222</c:v>
                </c:pt>
                <c:pt idx="1">
                  <c:v>2879.9107902943647</c:v>
                </c:pt>
                <c:pt idx="2">
                  <c:v>3271.1461903017553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A1-4472-B951-7F4B93C97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357376"/>
        <c:axId val="224359168"/>
      </c:barChart>
      <c:catAx>
        <c:axId val="22435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4359168"/>
        <c:crosses val="autoZero"/>
        <c:auto val="1"/>
        <c:lblAlgn val="ctr"/>
        <c:lblOffset val="100"/>
        <c:noMultiLvlLbl val="0"/>
      </c:catAx>
      <c:valAx>
        <c:axId val="22435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4357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R*T</a:t>
            </a:r>
            <a:r>
              <a:rPr lang="en-GB" baseline="0"/>
              <a:t> (P&lt;0.04)</a:t>
            </a:r>
            <a:endParaRPr lang="en-GB"/>
          </a:p>
        </c:rich>
      </c:tx>
      <c:layout>
        <c:manualLayout>
          <c:xMode val="edge"/>
          <c:yMode val="edge"/>
          <c:x val="0.1601618122977346"/>
          <c:y val="3.2310177705977383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Mixed_fast!$Q$89</c:f>
              <c:strCache>
                <c:ptCount val="1"/>
                <c:pt idx="0">
                  <c:v>NORD</c:v>
                </c:pt>
              </c:strCache>
            </c:strRef>
          </c:tx>
          <c:invertIfNegative val="0"/>
          <c:cat>
            <c:numRef>
              <c:f>Mixed_fast!$R$88:$S$88</c:f>
              <c:numCache>
                <c:formatCode>General</c:formatCode>
                <c:ptCount val="2"/>
                <c:pt idx="0">
                  <c:v>32</c:v>
                </c:pt>
                <c:pt idx="1">
                  <c:v>39</c:v>
                </c:pt>
              </c:numCache>
            </c:numRef>
          </c:cat>
          <c:val>
            <c:numRef>
              <c:f>Mixed_fast!$R$89:$S$89</c:f>
              <c:numCache>
                <c:formatCode>0</c:formatCode>
                <c:ptCount val="2"/>
                <c:pt idx="0">
                  <c:v>1248.53</c:v>
                </c:pt>
                <c:pt idx="1">
                  <c:v>2763.77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3-40AE-8AA0-4BA27DC819C2}"/>
            </c:ext>
          </c:extLst>
        </c:ser>
        <c:ser>
          <c:idx val="1"/>
          <c:order val="1"/>
          <c:tx>
            <c:strRef>
              <c:f>Mixed_fast!$Q$90</c:f>
              <c:strCache>
                <c:ptCount val="1"/>
                <c:pt idx="0">
                  <c:v>SUD</c:v>
                </c:pt>
              </c:strCache>
            </c:strRef>
          </c:tx>
          <c:invertIfNegative val="0"/>
          <c:cat>
            <c:numRef>
              <c:f>Mixed_fast!$R$88:$S$88</c:f>
              <c:numCache>
                <c:formatCode>General</c:formatCode>
                <c:ptCount val="2"/>
                <c:pt idx="0">
                  <c:v>32</c:v>
                </c:pt>
                <c:pt idx="1">
                  <c:v>39</c:v>
                </c:pt>
              </c:numCache>
            </c:numRef>
          </c:cat>
          <c:val>
            <c:numRef>
              <c:f>Mixed_fast!$R$90:$S$90</c:f>
              <c:numCache>
                <c:formatCode>0</c:formatCode>
                <c:ptCount val="2"/>
                <c:pt idx="0">
                  <c:v>1273.49</c:v>
                </c:pt>
                <c:pt idx="1">
                  <c:v>3227.24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3-40AE-8AA0-4BA27DC81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150656"/>
        <c:axId val="228156544"/>
      </c:barChart>
      <c:catAx>
        <c:axId val="22815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8156544"/>
        <c:crosses val="autoZero"/>
        <c:auto val="1"/>
        <c:lblAlgn val="ctr"/>
        <c:lblOffset val="100"/>
        <c:noMultiLvlLbl val="0"/>
      </c:catAx>
      <c:valAx>
        <c:axId val="228156544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2281506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R*A (P&lt;0.05)</a:t>
            </a:r>
            <a:endParaRPr lang="en-GB"/>
          </a:p>
        </c:rich>
      </c:tx>
      <c:layout>
        <c:manualLayout>
          <c:xMode val="edge"/>
          <c:yMode val="edge"/>
          <c:x val="0.62464711596089861"/>
          <c:y val="2.7100271002710029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Mixed_fast!$V$89</c:f>
              <c:strCache>
                <c:ptCount val="1"/>
                <c:pt idx="0">
                  <c:v>NORD</c:v>
                </c:pt>
              </c:strCache>
            </c:strRef>
          </c:tx>
          <c:invertIfNegative val="0"/>
          <c:cat>
            <c:strRef>
              <c:f>Mixed_fast!$W$88:$X$88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Mixed_fast!$W$89:$X$89</c:f>
              <c:numCache>
                <c:formatCode>0</c:formatCode>
                <c:ptCount val="2"/>
                <c:pt idx="0">
                  <c:v>2002.05</c:v>
                </c:pt>
                <c:pt idx="1">
                  <c:v>2010.24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C9-42E3-BA02-A0F52DC461EF}"/>
            </c:ext>
          </c:extLst>
        </c:ser>
        <c:ser>
          <c:idx val="1"/>
          <c:order val="1"/>
          <c:tx>
            <c:strRef>
              <c:f>Mixed_fast!$V$90</c:f>
              <c:strCache>
                <c:ptCount val="1"/>
                <c:pt idx="0">
                  <c:v>SUD</c:v>
                </c:pt>
              </c:strCache>
            </c:strRef>
          </c:tx>
          <c:invertIfNegative val="0"/>
          <c:cat>
            <c:strRef>
              <c:f>Mixed_fast!$W$88:$X$88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Mixed_fast!$W$90:$X$90</c:f>
              <c:numCache>
                <c:formatCode>0</c:formatCode>
                <c:ptCount val="2"/>
                <c:pt idx="0">
                  <c:v>2510.83</c:v>
                </c:pt>
                <c:pt idx="1">
                  <c:v>1989.9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C9-42E3-BA02-A0F52DC46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183424"/>
        <c:axId val="223683712"/>
      </c:barChart>
      <c:catAx>
        <c:axId val="228183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3683712"/>
        <c:crosses val="autoZero"/>
        <c:auto val="1"/>
        <c:lblAlgn val="ctr"/>
        <c:lblOffset val="100"/>
        <c:noMultiLvlLbl val="0"/>
      </c:catAx>
      <c:valAx>
        <c:axId val="223683712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2281834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T*A (P&lt;0.05)</a:t>
            </a:r>
            <a:endParaRPr lang="en-GB">
              <a:effectLst/>
            </a:endParaRPr>
          </a:p>
        </c:rich>
      </c:tx>
      <c:layout>
        <c:manualLayout>
          <c:xMode val="edge"/>
          <c:yMode val="edge"/>
          <c:x val="0.63596392362719367"/>
          <c:y val="3.110419906687403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Mixed_fast!$Z$89</c:f>
              <c:strCache>
                <c:ptCount val="1"/>
                <c:pt idx="0">
                  <c:v>32</c:v>
                </c:pt>
              </c:strCache>
            </c:strRef>
          </c:tx>
          <c:invertIfNegative val="0"/>
          <c:cat>
            <c:strRef>
              <c:f>Mixed_fast!$AA$88:$AB$88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Mixed_fast!$AA$89:$AB$89</c:f>
              <c:numCache>
                <c:formatCode>0</c:formatCode>
                <c:ptCount val="2"/>
                <c:pt idx="0">
                  <c:v>1256</c:v>
                </c:pt>
                <c:pt idx="1">
                  <c:v>1266.02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9-4300-B9F4-954F81586EDE}"/>
            </c:ext>
          </c:extLst>
        </c:ser>
        <c:ser>
          <c:idx val="1"/>
          <c:order val="1"/>
          <c:tx>
            <c:strRef>
              <c:f>Mixed_fast!$Z$90</c:f>
              <c:strCache>
                <c:ptCount val="1"/>
                <c:pt idx="0">
                  <c:v>39</c:v>
                </c:pt>
              </c:strCache>
            </c:strRef>
          </c:tx>
          <c:invertIfNegative val="0"/>
          <c:cat>
            <c:strRef>
              <c:f>Mixed_fast!$AA$88:$AB$88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Mixed_fast!$AA$90:$AB$90</c:f>
              <c:numCache>
                <c:formatCode>0</c:formatCode>
                <c:ptCount val="2"/>
                <c:pt idx="0">
                  <c:v>3256.89</c:v>
                </c:pt>
                <c:pt idx="1">
                  <c:v>2734.12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09-4300-B9F4-954F81586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706496"/>
        <c:axId val="223716480"/>
      </c:barChart>
      <c:catAx>
        <c:axId val="22370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3716480"/>
        <c:crosses val="autoZero"/>
        <c:auto val="1"/>
        <c:lblAlgn val="ctr"/>
        <c:lblOffset val="100"/>
        <c:noMultiLvlLbl val="0"/>
      </c:catAx>
      <c:valAx>
        <c:axId val="223716480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223706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321569</xdr:colOff>
      <xdr:row>13</xdr:row>
      <xdr:rowOff>52308</xdr:rowOff>
    </xdr:from>
    <xdr:to>
      <xdr:col>31</xdr:col>
      <xdr:colOff>358</xdr:colOff>
      <xdr:row>28</xdr:row>
      <xdr:rowOff>34439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26BCF6-D1CD-408F-BBA8-9A8A80531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333766</xdr:colOff>
      <xdr:row>29</xdr:row>
      <xdr:rowOff>87608</xdr:rowOff>
    </xdr:from>
    <xdr:to>
      <xdr:col>31</xdr:col>
      <xdr:colOff>20113</xdr:colOff>
      <xdr:row>37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D7A1FC9-F946-4B42-8D11-F78D7C62A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439552</xdr:colOff>
      <xdr:row>3</xdr:row>
      <xdr:rowOff>101023</xdr:rowOff>
    </xdr:from>
    <xdr:to>
      <xdr:col>42</xdr:col>
      <xdr:colOff>360796</xdr:colOff>
      <xdr:row>20</xdr:row>
      <xdr:rowOff>142833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105569F-1672-4177-B306-D128C2B2B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284714</xdr:colOff>
      <xdr:row>23</xdr:row>
      <xdr:rowOff>23475</xdr:rowOff>
    </xdr:from>
    <xdr:to>
      <xdr:col>38</xdr:col>
      <xdr:colOff>582674</xdr:colOff>
      <xdr:row>37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3DC28B5-23EC-4CCC-BA86-92AB17B86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227421</xdr:colOff>
      <xdr:row>2</xdr:row>
      <xdr:rowOff>1</xdr:rowOff>
    </xdr:from>
    <xdr:to>
      <xdr:col>54</xdr:col>
      <xdr:colOff>461817</xdr:colOff>
      <xdr:row>15</xdr:row>
      <xdr:rowOff>61395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EC5A407-F0F2-40E1-BDF6-3B375C20C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47</xdr:col>
      <xdr:colOff>166985</xdr:colOff>
      <xdr:row>16</xdr:row>
      <xdr:rowOff>139921</xdr:rowOff>
    </xdr:from>
    <xdr:to>
      <xdr:col>54</xdr:col>
      <xdr:colOff>489239</xdr:colOff>
      <xdr:row>31</xdr:row>
      <xdr:rowOff>80801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EAB72B4F-DFA3-4E86-BA00-50243DD51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121920</xdr:rowOff>
    </xdr:to>
    <xdr:sp macro="" textlink="">
      <xdr:nvSpPr>
        <xdr:cNvPr id="5121" name="AutoShape 1" descr="Diagramma delle medie dei minimi quadrati ng_g per Genotype."/>
        <xdr:cNvSpPr>
          <a:spLocks noChangeAspect="1" noChangeArrowheads="1"/>
        </xdr:cNvSpPr>
      </xdr:nvSpPr>
      <xdr:spPr bwMode="auto">
        <a:xfrm>
          <a:off x="0" y="19629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121920</xdr:rowOff>
    </xdr:to>
    <xdr:sp macro="" textlink="">
      <xdr:nvSpPr>
        <xdr:cNvPr id="5122" name="AutoShape 2" descr="Diagramma di tutte le differenze appaiate dei minimi quadrati ng_g per Genotype con correzione Bonferroni al livello di significatività 0.05."/>
        <xdr:cNvSpPr>
          <a:spLocks noChangeAspect="1" noChangeArrowheads="1"/>
        </xdr:cNvSpPr>
      </xdr:nvSpPr>
      <xdr:spPr bwMode="auto">
        <a:xfrm>
          <a:off x="0" y="1981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78</xdr:row>
      <xdr:rowOff>121920</xdr:rowOff>
    </xdr:to>
    <xdr:sp macro="" textlink="">
      <xdr:nvSpPr>
        <xdr:cNvPr id="5123" name="AutoShape 3" descr="Diagramma delle medie dei minimi quadrati ng_g per Room."/>
        <xdr:cNvSpPr>
          <a:spLocks noChangeAspect="1" noChangeArrowheads="1"/>
        </xdr:cNvSpPr>
      </xdr:nvSpPr>
      <xdr:spPr bwMode="auto">
        <a:xfrm>
          <a:off x="0" y="22547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121920</xdr:rowOff>
    </xdr:to>
    <xdr:sp macro="" textlink="">
      <xdr:nvSpPr>
        <xdr:cNvPr id="5124" name="AutoShape 4" descr="Diagramma di tutte le differenze appaiate dei minimi quadrati ng_g per Room con correzione Bonferroni al livello di significatività 0.05."/>
        <xdr:cNvSpPr>
          <a:spLocks noChangeAspect="1" noChangeArrowheads="1"/>
        </xdr:cNvSpPr>
      </xdr:nvSpPr>
      <xdr:spPr bwMode="auto">
        <a:xfrm>
          <a:off x="0" y="22730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121920</xdr:rowOff>
    </xdr:to>
    <xdr:sp macro="" textlink="">
      <xdr:nvSpPr>
        <xdr:cNvPr id="5125" name="AutoShape 5" descr="Diagramma delle medie dei minimi quadrati ng_g per arrec_."/>
        <xdr:cNvSpPr>
          <a:spLocks noChangeAspect="1" noChangeArrowheads="1"/>
        </xdr:cNvSpPr>
      </xdr:nvSpPr>
      <xdr:spPr bwMode="auto">
        <a:xfrm>
          <a:off x="0" y="25466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304800</xdr:colOff>
      <xdr:row>93</xdr:row>
      <xdr:rowOff>121920</xdr:rowOff>
    </xdr:to>
    <xdr:sp macro="" textlink="">
      <xdr:nvSpPr>
        <xdr:cNvPr id="5126" name="AutoShape 6" descr="Diagramma di tutte le differenze appaiate dei minimi quadrati ng_g per arrec_ con correzione Bonferroni al livello di significatività 0.05."/>
        <xdr:cNvSpPr>
          <a:spLocks noChangeAspect="1" noChangeArrowheads="1"/>
        </xdr:cNvSpPr>
      </xdr:nvSpPr>
      <xdr:spPr bwMode="auto">
        <a:xfrm>
          <a:off x="0" y="25648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304800</xdr:colOff>
      <xdr:row>121</xdr:row>
      <xdr:rowOff>121920</xdr:rowOff>
    </xdr:to>
    <xdr:sp macro="" textlink="">
      <xdr:nvSpPr>
        <xdr:cNvPr id="5127" name="AutoShape 7" descr="Diagramma delle medie dei minimi quadrati ng_g per Genotype*Room."/>
        <xdr:cNvSpPr>
          <a:spLocks noChangeAspect="1" noChangeArrowheads="1"/>
        </xdr:cNvSpPr>
      </xdr:nvSpPr>
      <xdr:spPr bwMode="auto">
        <a:xfrm>
          <a:off x="0" y="31043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304800</xdr:colOff>
      <xdr:row>122</xdr:row>
      <xdr:rowOff>121920</xdr:rowOff>
    </xdr:to>
    <xdr:sp macro="" textlink="">
      <xdr:nvSpPr>
        <xdr:cNvPr id="5128" name="AutoShape 8" descr="Diagramma di tutte le differenze appaiate dei minimi quadrati ng_g per Genotype*Room con correzione Bonferroni al livello di significatività 0.05."/>
        <xdr:cNvSpPr>
          <a:spLocks noChangeAspect="1" noChangeArrowheads="1"/>
        </xdr:cNvSpPr>
      </xdr:nvSpPr>
      <xdr:spPr bwMode="auto">
        <a:xfrm>
          <a:off x="0" y="31226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304800</xdr:colOff>
      <xdr:row>150</xdr:row>
      <xdr:rowOff>121920</xdr:rowOff>
    </xdr:to>
    <xdr:sp macro="" textlink="">
      <xdr:nvSpPr>
        <xdr:cNvPr id="5129" name="AutoShape 9" descr="Diagramma delle medie dei minimi quadrati ng_g per Genotype*arrec_."/>
        <xdr:cNvSpPr>
          <a:spLocks noChangeAspect="1" noChangeArrowheads="1"/>
        </xdr:cNvSpPr>
      </xdr:nvSpPr>
      <xdr:spPr bwMode="auto">
        <a:xfrm>
          <a:off x="0" y="36621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304800</xdr:colOff>
      <xdr:row>151</xdr:row>
      <xdr:rowOff>121920</xdr:rowOff>
    </xdr:to>
    <xdr:sp macro="" textlink="">
      <xdr:nvSpPr>
        <xdr:cNvPr id="5130" name="AutoShape 10" descr="Diagramma di tutte le differenze appaiate dei minimi quadrati ng_g per Genotype*arrec_ con correzione Bonferroni al livello di significatività 0.05."/>
        <xdr:cNvSpPr>
          <a:spLocks noChangeAspect="1" noChangeArrowheads="1"/>
        </xdr:cNvSpPr>
      </xdr:nvSpPr>
      <xdr:spPr bwMode="auto">
        <a:xfrm>
          <a:off x="0" y="3680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121920</xdr:rowOff>
    </xdr:to>
    <xdr:sp macro="" textlink="">
      <xdr:nvSpPr>
        <xdr:cNvPr id="5131" name="AutoShape 11" descr="Diagramma delle medie dei minimi quadrati ng_g per Room*arrec_."/>
        <xdr:cNvSpPr>
          <a:spLocks noChangeAspect="1" noChangeArrowheads="1"/>
        </xdr:cNvSpPr>
      </xdr:nvSpPr>
      <xdr:spPr bwMode="auto">
        <a:xfrm>
          <a:off x="0" y="4158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121920</xdr:rowOff>
    </xdr:to>
    <xdr:sp macro="" textlink="">
      <xdr:nvSpPr>
        <xdr:cNvPr id="5132" name="AutoShape 12" descr="Diagramma di tutte le differenze appaiate dei minimi quadrati ng_g per Room*arrec_ con correzione Bonferroni al livello di significatività 0.05."/>
        <xdr:cNvSpPr>
          <a:spLocks noChangeAspect="1" noChangeArrowheads="1"/>
        </xdr:cNvSpPr>
      </xdr:nvSpPr>
      <xdr:spPr bwMode="auto">
        <a:xfrm>
          <a:off x="0" y="41772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304800</xdr:colOff>
      <xdr:row>216</xdr:row>
      <xdr:rowOff>121920</xdr:rowOff>
    </xdr:to>
    <xdr:sp macro="" textlink="">
      <xdr:nvSpPr>
        <xdr:cNvPr id="5133" name="AutoShape 13" descr="Diagramma delle medie dei minimi quadrati ng_g per Genotype*Room*arrec_."/>
        <xdr:cNvSpPr>
          <a:spLocks noChangeAspect="1" noChangeArrowheads="1"/>
        </xdr:cNvSpPr>
      </xdr:nvSpPr>
      <xdr:spPr bwMode="auto">
        <a:xfrm>
          <a:off x="0" y="4945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304800</xdr:colOff>
      <xdr:row>217</xdr:row>
      <xdr:rowOff>121920</xdr:rowOff>
    </xdr:to>
    <xdr:sp macro="" textlink="">
      <xdr:nvSpPr>
        <xdr:cNvPr id="5134" name="AutoShape 14" descr="Diagramma di tutte le differenze appaiate dei minimi quadrati ng_g per Genotype*Room*arrec_ con correzione Bonferroni al livello di significatività 0.05."/>
        <xdr:cNvSpPr>
          <a:spLocks noChangeAspect="1" noChangeArrowheads="1"/>
        </xdr:cNvSpPr>
      </xdr:nvSpPr>
      <xdr:spPr bwMode="auto">
        <a:xfrm>
          <a:off x="0" y="49636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220980</xdr:colOff>
      <xdr:row>96</xdr:row>
      <xdr:rowOff>182880</xdr:rowOff>
    </xdr:from>
    <xdr:to>
      <xdr:col>21</xdr:col>
      <xdr:colOff>487680</xdr:colOff>
      <xdr:row>103</xdr:row>
      <xdr:rowOff>140970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152400</xdr:colOff>
      <xdr:row>96</xdr:row>
      <xdr:rowOff>205740</xdr:rowOff>
    </xdr:from>
    <xdr:to>
      <xdr:col>29</xdr:col>
      <xdr:colOff>106680</xdr:colOff>
      <xdr:row>103</xdr:row>
      <xdr:rowOff>148590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251460</xdr:colOff>
      <xdr:row>87</xdr:row>
      <xdr:rowOff>213360</xdr:rowOff>
    </xdr:from>
    <xdr:to>
      <xdr:col>35</xdr:col>
      <xdr:colOff>480060</xdr:colOff>
      <xdr:row>94</xdr:row>
      <xdr:rowOff>262890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0.19806</cdr:x>
      <cdr:y>0.40065</cdr:y>
    </cdr:from>
    <cdr:to>
      <cdr:x>0.27379</cdr:x>
      <cdr:y>0.5105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777240" y="944880"/>
          <a:ext cx="29718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a</a:t>
          </a:r>
        </a:p>
      </cdr:txBody>
    </cdr:sp>
  </cdr:relSizeAnchor>
  <cdr:relSizeAnchor xmlns:cdr="http://schemas.openxmlformats.org/drawingml/2006/chartDrawing">
    <cdr:from>
      <cdr:x>0.29838</cdr:x>
      <cdr:y>0.40926</cdr:y>
    </cdr:from>
    <cdr:to>
      <cdr:x>0.37411</cdr:x>
      <cdr:y>0.51912</cdr:y>
    </cdr:to>
    <cdr:sp macro="" textlink="">
      <cdr:nvSpPr>
        <cdr:cNvPr id="3" name="CasellaDiTesto 1"/>
        <cdr:cNvSpPr txBox="1"/>
      </cdr:nvSpPr>
      <cdr:spPr>
        <a:xfrm xmlns:a="http://schemas.openxmlformats.org/drawingml/2006/main">
          <a:off x="1170940" y="965200"/>
          <a:ext cx="29718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a</a:t>
          </a:r>
        </a:p>
      </cdr:txBody>
    </cdr:sp>
  </cdr:relSizeAnchor>
  <cdr:relSizeAnchor xmlns:cdr="http://schemas.openxmlformats.org/drawingml/2006/chartDrawing">
    <cdr:from>
      <cdr:x>0.54693</cdr:x>
      <cdr:y>0.10232</cdr:y>
    </cdr:from>
    <cdr:to>
      <cdr:x>0.62265</cdr:x>
      <cdr:y>0.21217</cdr:y>
    </cdr:to>
    <cdr:sp macro="" textlink="">
      <cdr:nvSpPr>
        <cdr:cNvPr id="4" name="CasellaDiTesto 1"/>
        <cdr:cNvSpPr txBox="1"/>
      </cdr:nvSpPr>
      <cdr:spPr>
        <a:xfrm xmlns:a="http://schemas.openxmlformats.org/drawingml/2006/main">
          <a:off x="2146300" y="241300"/>
          <a:ext cx="29718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b</a:t>
          </a:r>
        </a:p>
      </cdr:txBody>
    </cdr:sp>
  </cdr:relSizeAnchor>
  <cdr:relSizeAnchor xmlns:cdr="http://schemas.openxmlformats.org/drawingml/2006/chartDrawing">
    <cdr:from>
      <cdr:x>0.6479</cdr:x>
      <cdr:y>0.00862</cdr:y>
    </cdr:from>
    <cdr:to>
      <cdr:x>0.72362</cdr:x>
      <cdr:y>0.11847</cdr:y>
    </cdr:to>
    <cdr:sp macro="" textlink="">
      <cdr:nvSpPr>
        <cdr:cNvPr id="5" name="CasellaDiTesto 1"/>
        <cdr:cNvSpPr txBox="1"/>
      </cdr:nvSpPr>
      <cdr:spPr>
        <a:xfrm xmlns:a="http://schemas.openxmlformats.org/drawingml/2006/main">
          <a:off x="2542540" y="20320"/>
          <a:ext cx="29718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c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0.30052</cdr:x>
      <cdr:y>0.0607</cdr:y>
    </cdr:from>
    <cdr:to>
      <cdr:x>0.3773</cdr:x>
      <cdr:y>0.17127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1163320" y="142240"/>
          <a:ext cx="29718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b</a:t>
          </a:r>
        </a:p>
      </cdr:txBody>
    </cdr:sp>
  </cdr:relSizeAnchor>
  <cdr:relSizeAnchor xmlns:cdr="http://schemas.openxmlformats.org/drawingml/2006/chartDrawing">
    <cdr:from>
      <cdr:x>0.54462</cdr:x>
      <cdr:y>0.20379</cdr:y>
    </cdr:from>
    <cdr:to>
      <cdr:x>0.62139</cdr:x>
      <cdr:y>0.31436</cdr:y>
    </cdr:to>
    <cdr:sp macro="" textlink="">
      <cdr:nvSpPr>
        <cdr:cNvPr id="3" name="CasellaDiTesto 1"/>
        <cdr:cNvSpPr txBox="1"/>
      </cdr:nvSpPr>
      <cdr:spPr>
        <a:xfrm xmlns:a="http://schemas.openxmlformats.org/drawingml/2006/main">
          <a:off x="2108200" y="477520"/>
          <a:ext cx="29718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a</a:t>
          </a:r>
        </a:p>
      </cdr:txBody>
    </cdr:sp>
  </cdr:relSizeAnchor>
  <cdr:relSizeAnchor xmlns:cdr="http://schemas.openxmlformats.org/drawingml/2006/chartDrawing">
    <cdr:from>
      <cdr:x>0.64698</cdr:x>
      <cdr:y>0.20705</cdr:y>
    </cdr:from>
    <cdr:to>
      <cdr:x>0.72375</cdr:x>
      <cdr:y>0.31762</cdr:y>
    </cdr:to>
    <cdr:sp macro="" textlink="">
      <cdr:nvSpPr>
        <cdr:cNvPr id="4" name="CasellaDiTesto 1"/>
        <cdr:cNvSpPr txBox="1"/>
      </cdr:nvSpPr>
      <cdr:spPr>
        <a:xfrm xmlns:a="http://schemas.openxmlformats.org/drawingml/2006/main">
          <a:off x="2504440" y="485140"/>
          <a:ext cx="29718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a</a:t>
          </a:r>
        </a:p>
      </cdr:txBody>
    </cdr:sp>
  </cdr:relSizeAnchor>
  <cdr:relSizeAnchor xmlns:cdr="http://schemas.openxmlformats.org/drawingml/2006/chartDrawing">
    <cdr:from>
      <cdr:x>0.2021</cdr:x>
      <cdr:y>0.20705</cdr:y>
    </cdr:from>
    <cdr:to>
      <cdr:x>0.27887</cdr:x>
      <cdr:y>0.31762</cdr:y>
    </cdr:to>
    <cdr:sp macro="" textlink="">
      <cdr:nvSpPr>
        <cdr:cNvPr id="5" name="CasellaDiTesto 1"/>
        <cdr:cNvSpPr txBox="1"/>
      </cdr:nvSpPr>
      <cdr:spPr>
        <a:xfrm xmlns:a="http://schemas.openxmlformats.org/drawingml/2006/main">
          <a:off x="782320" y="485140"/>
          <a:ext cx="29718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a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0.68366</cdr:x>
      <cdr:y>0.1296</cdr:y>
    </cdr:from>
    <cdr:to>
      <cdr:x>0.76133</cdr:x>
      <cdr:y>0.23536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2656840" y="317500"/>
          <a:ext cx="30186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b</a:t>
          </a:r>
        </a:p>
      </cdr:txBody>
    </cdr:sp>
  </cdr:relSizeAnchor>
  <cdr:relSizeAnchor xmlns:cdr="http://schemas.openxmlformats.org/drawingml/2006/chartDrawing">
    <cdr:from>
      <cdr:x>0.31699</cdr:x>
      <cdr:y>0.00829</cdr:y>
    </cdr:from>
    <cdr:to>
      <cdr:x>0.39467</cdr:x>
      <cdr:y>0.11405</cdr:y>
    </cdr:to>
    <cdr:sp macro="" textlink="">
      <cdr:nvSpPr>
        <cdr:cNvPr id="3" name="CasellaDiTesto 1"/>
        <cdr:cNvSpPr txBox="1"/>
      </cdr:nvSpPr>
      <cdr:spPr>
        <a:xfrm xmlns:a="http://schemas.openxmlformats.org/drawingml/2006/main">
          <a:off x="1231900" y="20320"/>
          <a:ext cx="30186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c</a:t>
          </a:r>
        </a:p>
      </cdr:txBody>
    </cdr:sp>
  </cdr:relSizeAnchor>
  <cdr:relSizeAnchor xmlns:cdr="http://schemas.openxmlformats.org/drawingml/2006/chartDrawing">
    <cdr:from>
      <cdr:x>0.5817</cdr:x>
      <cdr:y>0.44686</cdr:y>
    </cdr:from>
    <cdr:to>
      <cdr:x>0.65937</cdr:x>
      <cdr:y>0.55262</cdr:y>
    </cdr:to>
    <cdr:sp macro="" textlink="">
      <cdr:nvSpPr>
        <cdr:cNvPr id="4" name="CasellaDiTesto 1"/>
        <cdr:cNvSpPr txBox="1"/>
      </cdr:nvSpPr>
      <cdr:spPr>
        <a:xfrm xmlns:a="http://schemas.openxmlformats.org/drawingml/2006/main">
          <a:off x="2260600" y="1094740"/>
          <a:ext cx="30186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a</a:t>
          </a:r>
        </a:p>
      </cdr:txBody>
    </cdr:sp>
  </cdr:relSizeAnchor>
  <cdr:relSizeAnchor xmlns:cdr="http://schemas.openxmlformats.org/drawingml/2006/chartDrawing">
    <cdr:from>
      <cdr:x>0.21111</cdr:x>
      <cdr:y>0.45619</cdr:y>
    </cdr:from>
    <cdr:to>
      <cdr:x>0.28879</cdr:x>
      <cdr:y>0.56195</cdr:y>
    </cdr:to>
    <cdr:sp macro="" textlink="">
      <cdr:nvSpPr>
        <cdr:cNvPr id="5" name="CasellaDiTesto 1"/>
        <cdr:cNvSpPr txBox="1"/>
      </cdr:nvSpPr>
      <cdr:spPr>
        <a:xfrm xmlns:a="http://schemas.openxmlformats.org/drawingml/2006/main">
          <a:off x="820420" y="1117600"/>
          <a:ext cx="30186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a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266700</xdr:colOff>
      <xdr:row>100</xdr:row>
      <xdr:rowOff>41910</xdr:rowOff>
    </xdr:from>
    <xdr:to>
      <xdr:col>25</xdr:col>
      <xdr:colOff>571500</xdr:colOff>
      <xdr:row>108</xdr:row>
      <xdr:rowOff>41910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0.72944</cdr:x>
      <cdr:y>0.05741</cdr:y>
    </cdr:from>
    <cdr:to>
      <cdr:x>0.79547</cdr:x>
      <cdr:y>0.15185</cdr:y>
    </cdr:to>
    <cdr:sp macro="" textlink="">
      <cdr:nvSpPr>
        <cdr:cNvPr id="3" name="CasellaDiTesto 1"/>
        <cdr:cNvSpPr txBox="1"/>
      </cdr:nvSpPr>
      <cdr:spPr>
        <a:xfrm xmlns:a="http://schemas.openxmlformats.org/drawingml/2006/main">
          <a:off x="3335020" y="157480"/>
          <a:ext cx="30186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d</a:t>
          </a:r>
        </a:p>
      </cdr:txBody>
    </cdr:sp>
  </cdr:relSizeAnchor>
  <cdr:relSizeAnchor xmlns:cdr="http://schemas.openxmlformats.org/drawingml/2006/chartDrawing">
    <cdr:from>
      <cdr:x>0.63667</cdr:x>
      <cdr:y>0.14352</cdr:y>
    </cdr:from>
    <cdr:to>
      <cdr:x>0.72047</cdr:x>
      <cdr:y>0.23796</cdr:y>
    </cdr:to>
    <cdr:sp macro="" textlink="">
      <cdr:nvSpPr>
        <cdr:cNvPr id="4" name="CasellaDiTesto 1"/>
        <cdr:cNvSpPr txBox="1"/>
      </cdr:nvSpPr>
      <cdr:spPr>
        <a:xfrm xmlns:a="http://schemas.openxmlformats.org/drawingml/2006/main">
          <a:off x="2910840" y="393700"/>
          <a:ext cx="38314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cd</a:t>
          </a:r>
        </a:p>
      </cdr:txBody>
    </cdr:sp>
  </cdr:relSizeAnchor>
  <cdr:relSizeAnchor xmlns:cdr="http://schemas.openxmlformats.org/drawingml/2006/chartDrawing">
    <cdr:from>
      <cdr:x>0.47778</cdr:x>
      <cdr:y>0.34907</cdr:y>
    </cdr:from>
    <cdr:to>
      <cdr:x>0.5438</cdr:x>
      <cdr:y>0.44352</cdr:y>
    </cdr:to>
    <cdr:sp macro="" textlink="">
      <cdr:nvSpPr>
        <cdr:cNvPr id="5" name="CasellaDiTesto 1"/>
        <cdr:cNvSpPr txBox="1"/>
      </cdr:nvSpPr>
      <cdr:spPr>
        <a:xfrm xmlns:a="http://schemas.openxmlformats.org/drawingml/2006/main">
          <a:off x="2184400" y="957580"/>
          <a:ext cx="30186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b</a:t>
          </a:r>
        </a:p>
      </cdr:txBody>
    </cdr:sp>
  </cdr:relSizeAnchor>
  <cdr:relSizeAnchor xmlns:cdr="http://schemas.openxmlformats.org/drawingml/2006/chartDrawing">
    <cdr:from>
      <cdr:x>0.39611</cdr:x>
      <cdr:y>0.28796</cdr:y>
    </cdr:from>
    <cdr:to>
      <cdr:x>0.47667</cdr:x>
      <cdr:y>0.38241</cdr:y>
    </cdr:to>
    <cdr:sp macro="" textlink="">
      <cdr:nvSpPr>
        <cdr:cNvPr id="6" name="CasellaDiTesto 1"/>
        <cdr:cNvSpPr txBox="1"/>
      </cdr:nvSpPr>
      <cdr:spPr>
        <a:xfrm xmlns:a="http://schemas.openxmlformats.org/drawingml/2006/main">
          <a:off x="1811020" y="789940"/>
          <a:ext cx="3683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bc</a:t>
          </a:r>
        </a:p>
      </cdr:txBody>
    </cdr:sp>
  </cdr:relSizeAnchor>
  <cdr:relSizeAnchor xmlns:cdr="http://schemas.openxmlformats.org/drawingml/2006/chartDrawing">
    <cdr:from>
      <cdr:x>0.15611</cdr:x>
      <cdr:y>0.47407</cdr:y>
    </cdr:from>
    <cdr:to>
      <cdr:x>0.22213</cdr:x>
      <cdr:y>0.56852</cdr:y>
    </cdr:to>
    <cdr:sp macro="" textlink="">
      <cdr:nvSpPr>
        <cdr:cNvPr id="7" name="CasellaDiTesto 1"/>
        <cdr:cNvSpPr txBox="1"/>
      </cdr:nvSpPr>
      <cdr:spPr>
        <a:xfrm xmlns:a="http://schemas.openxmlformats.org/drawingml/2006/main">
          <a:off x="713740" y="1300480"/>
          <a:ext cx="30186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a</a:t>
          </a:r>
        </a:p>
      </cdr:txBody>
    </cdr:sp>
  </cdr:relSizeAnchor>
  <cdr:relSizeAnchor xmlns:cdr="http://schemas.openxmlformats.org/drawingml/2006/chartDrawing">
    <cdr:from>
      <cdr:x>0.22944</cdr:x>
      <cdr:y>0.47963</cdr:y>
    </cdr:from>
    <cdr:to>
      <cdr:x>0.29547</cdr:x>
      <cdr:y>0.57407</cdr:y>
    </cdr:to>
    <cdr:sp macro="" textlink="">
      <cdr:nvSpPr>
        <cdr:cNvPr id="8" name="CasellaDiTesto 1"/>
        <cdr:cNvSpPr txBox="1"/>
      </cdr:nvSpPr>
      <cdr:spPr>
        <a:xfrm xmlns:a="http://schemas.openxmlformats.org/drawingml/2006/main">
          <a:off x="1049020" y="1315720"/>
          <a:ext cx="30186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a</a:t>
          </a:r>
        </a:p>
      </cdr:txBody>
    </cdr:sp>
  </cdr:relSizeAnchor>
</c:userShape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111"/>
  <sheetViews>
    <sheetView topLeftCell="A12" workbookViewId="0">
      <selection activeCell="P1" activeCellId="1" sqref="C1:F37 P1:P37"/>
    </sheetView>
  </sheetViews>
  <sheetFormatPr defaultColWidth="8.6640625" defaultRowHeight="14.4" x14ac:dyDescent="0.3"/>
  <cols>
    <col min="1" max="1" width="12.6640625" style="2" bestFit="1" customWidth="1"/>
    <col min="2" max="7" width="8.6640625" style="2"/>
    <col min="8" max="8" width="12" style="2" bestFit="1" customWidth="1"/>
    <col min="9" max="9" width="8.6640625" style="2"/>
    <col min="10" max="10" width="9.44140625" style="2" bestFit="1" customWidth="1"/>
    <col min="11" max="11" width="10.44140625" style="2" bestFit="1" customWidth="1"/>
    <col min="12" max="12" width="15.5546875" style="2" bestFit="1" customWidth="1"/>
    <col min="13" max="16384" width="8.6640625" style="2"/>
  </cols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8</v>
      </c>
      <c r="O1" s="2" t="s">
        <v>9</v>
      </c>
      <c r="P1" s="3" t="s">
        <v>13</v>
      </c>
    </row>
    <row r="2" spans="1:18" x14ac:dyDescent="0.3">
      <c r="A2" s="2">
        <v>1</v>
      </c>
      <c r="B2" s="4" t="s">
        <v>14</v>
      </c>
      <c r="C2" s="4">
        <v>2</v>
      </c>
      <c r="D2" s="4" t="s">
        <v>15</v>
      </c>
      <c r="E2" s="4" t="s">
        <v>16</v>
      </c>
      <c r="F2" s="4">
        <v>39</v>
      </c>
      <c r="G2" s="2">
        <v>0.30819999999999997</v>
      </c>
      <c r="H2" s="5">
        <v>0.47500000000000003</v>
      </c>
      <c r="I2" s="6">
        <f>(H2-0.0527)/0.0257</f>
        <v>16.431906614785991</v>
      </c>
      <c r="J2" s="7">
        <f>I2*2</f>
        <v>32.863813229571981</v>
      </c>
      <c r="K2" s="8">
        <f>J2*1000</f>
        <v>32863.813229571984</v>
      </c>
      <c r="L2" s="6">
        <v>19.614619856509378</v>
      </c>
      <c r="M2" s="6">
        <f>100-L2</f>
        <v>80.385380143490622</v>
      </c>
      <c r="N2" s="6">
        <f>(I2*L2)/100</f>
        <v>3.2230560176668912</v>
      </c>
      <c r="O2" s="6">
        <f>N2*2</f>
        <v>6.4461120353337824</v>
      </c>
      <c r="P2" s="8">
        <f t="shared" ref="P2:P37" si="0">(K2*L2*G2)/100</f>
        <v>1986.6917292898713</v>
      </c>
    </row>
    <row r="3" spans="1:18" x14ac:dyDescent="0.3">
      <c r="A3" s="2">
        <v>2</v>
      </c>
      <c r="B3" s="4" t="s">
        <v>17</v>
      </c>
      <c r="C3" s="4">
        <v>5</v>
      </c>
      <c r="D3" s="4" t="s">
        <v>15</v>
      </c>
      <c r="E3" s="4" t="s">
        <v>16</v>
      </c>
      <c r="F3" s="4">
        <v>39</v>
      </c>
      <c r="G3" s="2">
        <v>0.30220000000000002</v>
      </c>
      <c r="H3" s="5">
        <v>0.51450000000000007</v>
      </c>
      <c r="I3" s="6">
        <f t="shared" ref="I3:I37" si="1">(H3-0.0527)/0.0257</f>
        <v>17.968871595330743</v>
      </c>
      <c r="J3" s="7">
        <f t="shared" ref="J3:J37" si="2">I3*2</f>
        <v>35.937743190661486</v>
      </c>
      <c r="K3" s="8">
        <f t="shared" ref="K3:K37" si="3">J3*1000</f>
        <v>35937.743190661487</v>
      </c>
      <c r="L3" s="6">
        <v>19.614619856509378</v>
      </c>
      <c r="M3" s="6">
        <f t="shared" ref="M3:M37" si="4">100-L3</f>
        <v>80.385380143490622</v>
      </c>
      <c r="N3" s="6">
        <f t="shared" ref="N3:N37" si="5">(I3*L3)/100</f>
        <v>3.5245258559284172</v>
      </c>
      <c r="O3" s="6">
        <f t="shared" ref="O3:O37" si="6">N3*2</f>
        <v>7.0490517118568343</v>
      </c>
      <c r="P3" s="8">
        <f t="shared" si="0"/>
        <v>2130.2234273231356</v>
      </c>
    </row>
    <row r="4" spans="1:18" x14ac:dyDescent="0.3">
      <c r="A4" s="2">
        <v>3</v>
      </c>
      <c r="B4" s="4" t="s">
        <v>18</v>
      </c>
      <c r="C4" s="4">
        <v>8</v>
      </c>
      <c r="D4" s="4" t="s">
        <v>15</v>
      </c>
      <c r="E4" s="4" t="s">
        <v>16</v>
      </c>
      <c r="F4" s="4">
        <v>39</v>
      </c>
      <c r="G4" s="2">
        <v>0.30520000000000003</v>
      </c>
      <c r="H4" s="5">
        <v>0.42600000000000005</v>
      </c>
      <c r="I4" s="6">
        <f t="shared" si="1"/>
        <v>14.525291828793778</v>
      </c>
      <c r="J4" s="7">
        <f t="shared" si="2"/>
        <v>29.050583657587556</v>
      </c>
      <c r="K4" s="8">
        <f t="shared" si="3"/>
        <v>29050.583657587555</v>
      </c>
      <c r="L4" s="6">
        <v>19.614619856509378</v>
      </c>
      <c r="M4" s="6">
        <f t="shared" si="4"/>
        <v>80.385380143490622</v>
      </c>
      <c r="N4" s="6">
        <f t="shared" si="5"/>
        <v>2.8490807752665188</v>
      </c>
      <c r="O4" s="6">
        <f t="shared" si="6"/>
        <v>5.6981615505330376</v>
      </c>
      <c r="P4" s="8">
        <f t="shared" si="0"/>
        <v>1739.078905222683</v>
      </c>
    </row>
    <row r="5" spans="1:18" x14ac:dyDescent="0.3">
      <c r="A5" s="2">
        <v>4</v>
      </c>
      <c r="B5" s="4" t="s">
        <v>19</v>
      </c>
      <c r="C5" s="4">
        <v>11</v>
      </c>
      <c r="D5" s="4" t="s">
        <v>15</v>
      </c>
      <c r="E5" s="4" t="s">
        <v>16</v>
      </c>
      <c r="F5" s="4">
        <v>39</v>
      </c>
      <c r="G5" s="2">
        <v>0.30209999999999998</v>
      </c>
      <c r="H5" s="5">
        <v>0.41650000000000004</v>
      </c>
      <c r="I5" s="6">
        <f t="shared" si="1"/>
        <v>14.155642023346303</v>
      </c>
      <c r="J5" s="7">
        <f t="shared" si="2"/>
        <v>28.311284046692606</v>
      </c>
      <c r="K5" s="8">
        <f t="shared" si="3"/>
        <v>28311.284046692606</v>
      </c>
      <c r="L5" s="6">
        <v>19.614619856509378</v>
      </c>
      <c r="M5" s="6">
        <f t="shared" si="4"/>
        <v>80.385380143490622</v>
      </c>
      <c r="N5" s="6">
        <f t="shared" si="5"/>
        <v>2.7765753711276697</v>
      </c>
      <c r="O5" s="6">
        <f t="shared" si="6"/>
        <v>5.5531507422553394</v>
      </c>
      <c r="P5" s="8">
        <f t="shared" si="0"/>
        <v>1677.6068392353379</v>
      </c>
    </row>
    <row r="6" spans="1:18" x14ac:dyDescent="0.3">
      <c r="A6" s="2">
        <v>5</v>
      </c>
      <c r="B6" s="4" t="s">
        <v>20</v>
      </c>
      <c r="C6" s="4">
        <v>14</v>
      </c>
      <c r="D6" s="4" t="s">
        <v>15</v>
      </c>
      <c r="E6" s="4" t="s">
        <v>16</v>
      </c>
      <c r="F6" s="4">
        <v>39</v>
      </c>
      <c r="G6" s="2">
        <v>0.30109999999999998</v>
      </c>
      <c r="H6" s="5">
        <v>0.37</v>
      </c>
      <c r="I6" s="6">
        <f t="shared" si="1"/>
        <v>12.346303501945526</v>
      </c>
      <c r="J6" s="7">
        <f t="shared" si="2"/>
        <v>24.692607003891052</v>
      </c>
      <c r="K6" s="8">
        <f t="shared" si="3"/>
        <v>24692.607003891051</v>
      </c>
      <c r="L6" s="6">
        <v>19.614619856509378</v>
      </c>
      <c r="M6" s="6">
        <f t="shared" si="4"/>
        <v>80.385380143490622</v>
      </c>
      <c r="N6" s="6">
        <f t="shared" si="5"/>
        <v>2.4216804982375195</v>
      </c>
      <c r="O6" s="6">
        <f t="shared" si="6"/>
        <v>4.843360996475039</v>
      </c>
      <c r="P6" s="8">
        <f t="shared" si="0"/>
        <v>1458.3359960386342</v>
      </c>
    </row>
    <row r="7" spans="1:18" x14ac:dyDescent="0.3">
      <c r="A7" s="2">
        <v>6</v>
      </c>
      <c r="B7" s="4" t="s">
        <v>21</v>
      </c>
      <c r="C7" s="4">
        <v>17</v>
      </c>
      <c r="D7" s="4" t="s">
        <v>15</v>
      </c>
      <c r="E7" s="4" t="s">
        <v>16</v>
      </c>
      <c r="F7" s="4">
        <v>39</v>
      </c>
      <c r="G7" s="2">
        <v>0.3085</v>
      </c>
      <c r="H7" s="5">
        <v>0.33750000000000002</v>
      </c>
      <c r="I7" s="6">
        <f t="shared" si="1"/>
        <v>11.081712062256811</v>
      </c>
      <c r="J7" s="7">
        <f t="shared" si="2"/>
        <v>22.163424124513622</v>
      </c>
      <c r="K7" s="8">
        <f t="shared" si="3"/>
        <v>22163.424124513622</v>
      </c>
      <c r="L7" s="6">
        <v>19.614619856509378</v>
      </c>
      <c r="M7" s="6">
        <f t="shared" si="4"/>
        <v>80.385380143490622</v>
      </c>
      <c r="N7" s="6">
        <f t="shared" si="5"/>
        <v>2.1736356946046196</v>
      </c>
      <c r="O7" s="6">
        <f t="shared" si="6"/>
        <v>4.3472713892092392</v>
      </c>
      <c r="P7" s="8">
        <f t="shared" si="0"/>
        <v>1341.1332235710499</v>
      </c>
      <c r="R7" s="8">
        <f>AVERAGE(P2:P7)</f>
        <v>1722.1783534467856</v>
      </c>
    </row>
    <row r="8" spans="1:18" x14ac:dyDescent="0.3">
      <c r="A8" s="2">
        <v>7</v>
      </c>
      <c r="B8" s="9" t="s">
        <v>22</v>
      </c>
      <c r="C8" s="9">
        <v>20</v>
      </c>
      <c r="D8" s="9" t="s">
        <v>23</v>
      </c>
      <c r="E8" s="9" t="s">
        <v>16</v>
      </c>
      <c r="F8" s="9">
        <v>39</v>
      </c>
      <c r="G8" s="2">
        <v>0.30580000000000002</v>
      </c>
      <c r="H8" s="5">
        <v>0.42900000000000005</v>
      </c>
      <c r="I8" s="6">
        <f t="shared" si="1"/>
        <v>14.642023346303505</v>
      </c>
      <c r="J8" s="7">
        <f t="shared" si="2"/>
        <v>29.28404669260701</v>
      </c>
      <c r="K8" s="8">
        <f t="shared" si="3"/>
        <v>29284.046692607011</v>
      </c>
      <c r="L8" s="6">
        <v>22.349864062710154</v>
      </c>
      <c r="M8" s="6">
        <f t="shared" si="4"/>
        <v>77.650135937289846</v>
      </c>
      <c r="N8" s="6">
        <f t="shared" si="5"/>
        <v>3.2724723139291179</v>
      </c>
      <c r="O8" s="6">
        <f t="shared" si="6"/>
        <v>6.5449446278582357</v>
      </c>
      <c r="P8" s="8">
        <f t="shared" si="0"/>
        <v>2001.444067199049</v>
      </c>
    </row>
    <row r="9" spans="1:18" x14ac:dyDescent="0.3">
      <c r="A9" s="2">
        <v>8</v>
      </c>
      <c r="B9" s="9" t="s">
        <v>24</v>
      </c>
      <c r="C9" s="9">
        <v>23</v>
      </c>
      <c r="D9" s="9" t="s">
        <v>23</v>
      </c>
      <c r="E9" s="9" t="s">
        <v>16</v>
      </c>
      <c r="F9" s="9">
        <v>39</v>
      </c>
      <c r="G9" s="2">
        <v>0.31030000000000002</v>
      </c>
      <c r="H9" s="5">
        <v>0.38350000000000001</v>
      </c>
      <c r="I9" s="6">
        <f t="shared" si="1"/>
        <v>12.871595330739298</v>
      </c>
      <c r="J9" s="7">
        <f t="shared" si="2"/>
        <v>25.743190661478597</v>
      </c>
      <c r="K9" s="8">
        <f t="shared" si="3"/>
        <v>25743.190661478595</v>
      </c>
      <c r="L9" s="6">
        <v>22.349864062710154</v>
      </c>
      <c r="M9" s="6">
        <f t="shared" si="4"/>
        <v>77.650135937289846</v>
      </c>
      <c r="N9" s="6">
        <f t="shared" si="5"/>
        <v>2.8767840591223806</v>
      </c>
      <c r="O9" s="6">
        <f t="shared" si="6"/>
        <v>5.7535681182447611</v>
      </c>
      <c r="P9" s="8">
        <f t="shared" si="0"/>
        <v>1785.3321870913496</v>
      </c>
    </row>
    <row r="10" spans="1:18" x14ac:dyDescent="0.3">
      <c r="A10" s="2">
        <v>9</v>
      </c>
      <c r="B10" s="9" t="s">
        <v>25</v>
      </c>
      <c r="C10" s="9">
        <v>26</v>
      </c>
      <c r="D10" s="9" t="s">
        <v>23</v>
      </c>
      <c r="E10" s="9" t="s">
        <v>16</v>
      </c>
      <c r="F10" s="9">
        <v>39</v>
      </c>
      <c r="G10" s="2">
        <v>0.31080000000000002</v>
      </c>
      <c r="H10" s="5">
        <v>0.45950000000000002</v>
      </c>
      <c r="I10" s="6">
        <f t="shared" si="1"/>
        <v>15.828793774319069</v>
      </c>
      <c r="J10" s="7">
        <f t="shared" si="2"/>
        <v>31.657587548638137</v>
      </c>
      <c r="K10" s="8">
        <f t="shared" si="3"/>
        <v>31657.587548638137</v>
      </c>
      <c r="L10" s="6">
        <v>22.349864062710154</v>
      </c>
      <c r="M10" s="6">
        <f t="shared" si="4"/>
        <v>77.650135937289846</v>
      </c>
      <c r="N10" s="6">
        <f t="shared" si="5"/>
        <v>3.5377138913270398</v>
      </c>
      <c r="O10" s="6">
        <f t="shared" si="6"/>
        <v>7.0754277826540797</v>
      </c>
      <c r="P10" s="8">
        <f t="shared" si="0"/>
        <v>2199.0429548488878</v>
      </c>
    </row>
    <row r="11" spans="1:18" x14ac:dyDescent="0.3">
      <c r="A11" s="2">
        <v>10</v>
      </c>
      <c r="B11" s="9" t="s">
        <v>26</v>
      </c>
      <c r="C11" s="9">
        <v>29</v>
      </c>
      <c r="D11" s="9" t="s">
        <v>23</v>
      </c>
      <c r="E11" s="9" t="s">
        <v>16</v>
      </c>
      <c r="F11" s="9">
        <v>39</v>
      </c>
      <c r="G11" s="2">
        <v>0.3044</v>
      </c>
      <c r="H11" s="5">
        <v>0.36149999999999999</v>
      </c>
      <c r="I11" s="6">
        <f t="shared" si="1"/>
        <v>12.015564202334629</v>
      </c>
      <c r="J11" s="7">
        <f t="shared" si="2"/>
        <v>24.031128404669257</v>
      </c>
      <c r="K11" s="8">
        <f t="shared" si="3"/>
        <v>24031.128404669256</v>
      </c>
      <c r="L11" s="6">
        <v>22.349864062710154</v>
      </c>
      <c r="M11" s="6">
        <f t="shared" si="4"/>
        <v>77.650135937289846</v>
      </c>
      <c r="N11" s="6">
        <f t="shared" si="5"/>
        <v>2.6854622655894529</v>
      </c>
      <c r="O11" s="6">
        <f t="shared" si="6"/>
        <v>5.3709245311789058</v>
      </c>
      <c r="P11" s="8">
        <f t="shared" si="0"/>
        <v>1634.9094272908592</v>
      </c>
    </row>
    <row r="12" spans="1:18" x14ac:dyDescent="0.3">
      <c r="A12" s="2">
        <v>11</v>
      </c>
      <c r="B12" s="9" t="s">
        <v>27</v>
      </c>
      <c r="C12" s="9">
        <v>32</v>
      </c>
      <c r="D12" s="9" t="s">
        <v>23</v>
      </c>
      <c r="E12" s="9" t="s">
        <v>16</v>
      </c>
      <c r="F12" s="9">
        <v>39</v>
      </c>
      <c r="G12" s="2">
        <v>0.30549999999999999</v>
      </c>
      <c r="H12" s="5">
        <v>0.42050000000000004</v>
      </c>
      <c r="I12" s="6">
        <f t="shared" si="1"/>
        <v>14.311284046692608</v>
      </c>
      <c r="J12" s="7">
        <f t="shared" si="2"/>
        <v>28.622568093385215</v>
      </c>
      <c r="K12" s="8">
        <f t="shared" si="3"/>
        <v>28622.568093385216</v>
      </c>
      <c r="L12" s="6">
        <v>22.349864062710154</v>
      </c>
      <c r="M12" s="6">
        <f t="shared" si="4"/>
        <v>77.650135937289846</v>
      </c>
      <c r="N12" s="6">
        <f t="shared" si="5"/>
        <v>3.1985525300641222</v>
      </c>
      <c r="O12" s="6">
        <f t="shared" si="6"/>
        <v>6.3971050601282444</v>
      </c>
      <c r="P12" s="8">
        <f t="shared" si="0"/>
        <v>1954.3155958691787</v>
      </c>
    </row>
    <row r="13" spans="1:18" x14ac:dyDescent="0.3">
      <c r="A13" s="2">
        <v>12</v>
      </c>
      <c r="B13" s="9" t="s">
        <v>28</v>
      </c>
      <c r="C13" s="9">
        <v>35</v>
      </c>
      <c r="D13" s="9" t="s">
        <v>23</v>
      </c>
      <c r="E13" s="9" t="s">
        <v>16</v>
      </c>
      <c r="F13" s="9">
        <v>39</v>
      </c>
      <c r="G13" s="2">
        <v>0.31280000000000002</v>
      </c>
      <c r="H13" s="5">
        <v>0.59350000000000003</v>
      </c>
      <c r="I13" s="6">
        <f t="shared" si="1"/>
        <v>21.042801556420237</v>
      </c>
      <c r="J13" s="7">
        <f t="shared" si="2"/>
        <v>42.085603112840474</v>
      </c>
      <c r="K13" s="8">
        <f t="shared" si="3"/>
        <v>42085.603112840472</v>
      </c>
      <c r="L13" s="6">
        <v>22.349864062710154</v>
      </c>
      <c r="M13" s="6">
        <f t="shared" si="4"/>
        <v>77.650135937289846</v>
      </c>
      <c r="N13" s="6">
        <f t="shared" si="5"/>
        <v>4.70303754284578</v>
      </c>
      <c r="O13" s="6">
        <f t="shared" si="6"/>
        <v>9.40607508569156</v>
      </c>
      <c r="P13" s="8">
        <f t="shared" si="0"/>
        <v>2942.2202868043196</v>
      </c>
      <c r="R13" s="8">
        <f>AVERAGE(P8:P13)</f>
        <v>2086.2107531839406</v>
      </c>
    </row>
    <row r="14" spans="1:18" x14ac:dyDescent="0.3">
      <c r="A14" s="2">
        <v>13</v>
      </c>
      <c r="B14" s="10" t="s">
        <v>29</v>
      </c>
      <c r="C14" s="10">
        <v>3</v>
      </c>
      <c r="D14" s="10" t="s">
        <v>15</v>
      </c>
      <c r="E14" s="10" t="s">
        <v>30</v>
      </c>
      <c r="F14" s="10">
        <v>39</v>
      </c>
      <c r="G14" s="2">
        <v>0.3034</v>
      </c>
      <c r="H14" s="5">
        <v>0.20900000000000002</v>
      </c>
      <c r="I14" s="6">
        <f t="shared" si="1"/>
        <v>6.0817120622568099</v>
      </c>
      <c r="J14" s="7">
        <f t="shared" si="2"/>
        <v>12.16342412451362</v>
      </c>
      <c r="K14" s="8">
        <f t="shared" si="3"/>
        <v>12163.42412451362</v>
      </c>
      <c r="L14" s="6">
        <v>22.726208688653635</v>
      </c>
      <c r="M14" s="6">
        <f t="shared" si="4"/>
        <v>77.273791311346372</v>
      </c>
      <c r="N14" s="6">
        <f t="shared" si="5"/>
        <v>1.3821425751115033</v>
      </c>
      <c r="O14" s="6">
        <f t="shared" si="6"/>
        <v>2.7642851502230066</v>
      </c>
      <c r="P14" s="8">
        <f t="shared" si="0"/>
        <v>838.68411457766024</v>
      </c>
    </row>
    <row r="15" spans="1:18" x14ac:dyDescent="0.3">
      <c r="A15" s="2">
        <v>14</v>
      </c>
      <c r="B15" s="10" t="s">
        <v>31</v>
      </c>
      <c r="C15" s="10">
        <v>6</v>
      </c>
      <c r="D15" s="10" t="s">
        <v>15</v>
      </c>
      <c r="E15" s="10" t="s">
        <v>30</v>
      </c>
      <c r="F15" s="10">
        <v>39</v>
      </c>
      <c r="G15" s="2">
        <v>0.30449999999999999</v>
      </c>
      <c r="H15" s="5">
        <v>0.34799999999999998</v>
      </c>
      <c r="I15" s="6">
        <f t="shared" si="1"/>
        <v>11.490272373540856</v>
      </c>
      <c r="J15" s="7">
        <f t="shared" si="2"/>
        <v>22.980544747081712</v>
      </c>
      <c r="K15" s="8">
        <f t="shared" si="3"/>
        <v>22980.544747081713</v>
      </c>
      <c r="L15" s="6">
        <v>22.726208688653635</v>
      </c>
      <c r="M15" s="6">
        <f t="shared" si="4"/>
        <v>77.273791311346372</v>
      </c>
      <c r="N15" s="6">
        <f t="shared" si="5"/>
        <v>2.6113032785056105</v>
      </c>
      <c r="O15" s="6">
        <f t="shared" si="6"/>
        <v>5.222606557011221</v>
      </c>
      <c r="P15" s="8">
        <f t="shared" si="0"/>
        <v>1590.2836966099169</v>
      </c>
    </row>
    <row r="16" spans="1:18" x14ac:dyDescent="0.3">
      <c r="A16" s="2">
        <v>15</v>
      </c>
      <c r="B16" s="10" t="s">
        <v>32</v>
      </c>
      <c r="C16" s="10">
        <v>9</v>
      </c>
      <c r="D16" s="10" t="s">
        <v>15</v>
      </c>
      <c r="E16" s="10" t="s">
        <v>30</v>
      </c>
      <c r="F16" s="10">
        <v>39</v>
      </c>
      <c r="G16" s="2">
        <v>0.31330000000000002</v>
      </c>
      <c r="H16" s="5">
        <v>0.43400000000000005</v>
      </c>
      <c r="I16" s="6">
        <f t="shared" si="1"/>
        <v>14.836575875486384</v>
      </c>
      <c r="J16" s="7">
        <f t="shared" si="2"/>
        <v>29.673151750972767</v>
      </c>
      <c r="K16" s="8">
        <f t="shared" si="3"/>
        <v>29673.151750972767</v>
      </c>
      <c r="L16" s="6">
        <v>22.726208688653635</v>
      </c>
      <c r="M16" s="6">
        <f t="shared" si="4"/>
        <v>77.273791311346372</v>
      </c>
      <c r="N16" s="6">
        <f t="shared" si="5"/>
        <v>3.3717911957134756</v>
      </c>
      <c r="O16" s="6">
        <f t="shared" si="6"/>
        <v>6.7435823914269513</v>
      </c>
      <c r="P16" s="8">
        <f t="shared" si="0"/>
        <v>2112.7643632340637</v>
      </c>
    </row>
    <row r="17" spans="1:18" x14ac:dyDescent="0.3">
      <c r="A17" s="2">
        <v>16</v>
      </c>
      <c r="B17" s="10" t="s">
        <v>33</v>
      </c>
      <c r="C17" s="10">
        <v>12</v>
      </c>
      <c r="D17" s="10" t="s">
        <v>15</v>
      </c>
      <c r="E17" s="10" t="s">
        <v>30</v>
      </c>
      <c r="F17" s="10">
        <v>39</v>
      </c>
      <c r="G17" s="2">
        <v>0.30380000000000001</v>
      </c>
      <c r="H17" s="5">
        <v>0.31</v>
      </c>
      <c r="I17" s="6">
        <f t="shared" si="1"/>
        <v>10.011673151750971</v>
      </c>
      <c r="J17" s="7">
        <f t="shared" si="2"/>
        <v>20.023346303501942</v>
      </c>
      <c r="K17" s="8">
        <f t="shared" si="3"/>
        <v>20023.346303501941</v>
      </c>
      <c r="L17" s="6">
        <v>22.726208688653635</v>
      </c>
      <c r="M17" s="6">
        <f t="shared" si="4"/>
        <v>77.273791311346372</v>
      </c>
      <c r="N17" s="6">
        <f t="shared" si="5"/>
        <v>2.2752737336928326</v>
      </c>
      <c r="O17" s="6">
        <f t="shared" si="6"/>
        <v>4.5505474673856652</v>
      </c>
      <c r="P17" s="8">
        <f t="shared" si="0"/>
        <v>1382.456320591765</v>
      </c>
    </row>
    <row r="18" spans="1:18" x14ac:dyDescent="0.3">
      <c r="A18" s="2">
        <v>17</v>
      </c>
      <c r="B18" s="10" t="s">
        <v>34</v>
      </c>
      <c r="C18" s="10">
        <v>15</v>
      </c>
      <c r="D18" s="10" t="s">
        <v>15</v>
      </c>
      <c r="E18" s="10" t="s">
        <v>30</v>
      </c>
      <c r="F18" s="10">
        <v>39</v>
      </c>
      <c r="G18" s="2">
        <v>0.3085</v>
      </c>
      <c r="H18" s="5">
        <v>0.41400000000000003</v>
      </c>
      <c r="I18" s="6">
        <f t="shared" si="1"/>
        <v>14.058365758754865</v>
      </c>
      <c r="J18" s="7">
        <f t="shared" si="2"/>
        <v>28.116731517509731</v>
      </c>
      <c r="K18" s="8">
        <f t="shared" si="3"/>
        <v>28116.731517509732</v>
      </c>
      <c r="L18" s="6">
        <v>22.726208688653635</v>
      </c>
      <c r="M18" s="6">
        <f t="shared" si="4"/>
        <v>77.273791311346372</v>
      </c>
      <c r="N18" s="6">
        <f t="shared" si="5"/>
        <v>3.1949335405488557</v>
      </c>
      <c r="O18" s="6">
        <f t="shared" si="6"/>
        <v>6.3898670810977114</v>
      </c>
      <c r="P18" s="8">
        <f t="shared" si="0"/>
        <v>1971.2739945186438</v>
      </c>
    </row>
    <row r="19" spans="1:18" x14ac:dyDescent="0.3">
      <c r="A19" s="2">
        <v>18</v>
      </c>
      <c r="B19" s="10" t="s">
        <v>35</v>
      </c>
      <c r="C19" s="10">
        <v>18</v>
      </c>
      <c r="D19" s="10" t="s">
        <v>15</v>
      </c>
      <c r="E19" s="10" t="s">
        <v>30</v>
      </c>
      <c r="F19" s="10">
        <v>39</v>
      </c>
      <c r="G19" s="2">
        <v>0.31109999999999999</v>
      </c>
      <c r="H19" s="5">
        <v>0.55400000000000005</v>
      </c>
      <c r="I19" s="6">
        <f t="shared" si="1"/>
        <v>19.505836575875488</v>
      </c>
      <c r="J19" s="7">
        <f t="shared" si="2"/>
        <v>39.011673151750976</v>
      </c>
      <c r="K19" s="8">
        <f t="shared" si="3"/>
        <v>39011.673151750976</v>
      </c>
      <c r="L19" s="6">
        <v>22.726208688653635</v>
      </c>
      <c r="M19" s="6">
        <f t="shared" si="4"/>
        <v>77.273791311346372</v>
      </c>
      <c r="N19" s="6">
        <f t="shared" si="5"/>
        <v>4.4329371267011943</v>
      </c>
      <c r="O19" s="6">
        <f t="shared" si="6"/>
        <v>8.8658742534023887</v>
      </c>
      <c r="P19" s="8">
        <f t="shared" si="0"/>
        <v>2758.1734802334827</v>
      </c>
      <c r="R19" s="8">
        <f>AVERAGE(P14:P19)</f>
        <v>1775.6059949609219</v>
      </c>
    </row>
    <row r="20" spans="1:18" x14ac:dyDescent="0.3">
      <c r="A20" s="2">
        <v>19</v>
      </c>
      <c r="B20" s="11" t="s">
        <v>36</v>
      </c>
      <c r="C20" s="11">
        <v>21</v>
      </c>
      <c r="D20" s="11" t="s">
        <v>23</v>
      </c>
      <c r="E20" s="11" t="s">
        <v>30</v>
      </c>
      <c r="F20" s="11">
        <v>39</v>
      </c>
      <c r="G20" s="2">
        <v>0.30830000000000002</v>
      </c>
      <c r="H20" s="5">
        <v>0.26800000000000002</v>
      </c>
      <c r="I20" s="6">
        <f t="shared" si="1"/>
        <v>8.3774319066147864</v>
      </c>
      <c r="J20" s="7">
        <f t="shared" si="2"/>
        <v>16.754863813229573</v>
      </c>
      <c r="K20" s="8">
        <f t="shared" si="3"/>
        <v>16754.863813229575</v>
      </c>
      <c r="L20" s="6">
        <v>24.294595714785288</v>
      </c>
      <c r="M20" s="6">
        <f t="shared" si="4"/>
        <v>75.705404285214712</v>
      </c>
      <c r="N20" s="6">
        <f t="shared" si="5"/>
        <v>2.0352632129934913</v>
      </c>
      <c r="O20" s="6">
        <f t="shared" si="6"/>
        <v>4.0705264259869827</v>
      </c>
      <c r="P20" s="8">
        <f t="shared" si="0"/>
        <v>1254.9432971317869</v>
      </c>
    </row>
    <row r="21" spans="1:18" x14ac:dyDescent="0.3">
      <c r="A21" s="2">
        <v>20</v>
      </c>
      <c r="B21" s="11" t="s">
        <v>37</v>
      </c>
      <c r="C21" s="11">
        <v>24</v>
      </c>
      <c r="D21" s="11" t="s">
        <v>23</v>
      </c>
      <c r="E21" s="11" t="s">
        <v>30</v>
      </c>
      <c r="F21" s="11">
        <v>39</v>
      </c>
      <c r="G21" s="2">
        <v>0.30080000000000001</v>
      </c>
      <c r="H21" s="5">
        <v>0.52449999999999997</v>
      </c>
      <c r="I21" s="6">
        <f t="shared" si="1"/>
        <v>18.357976653696497</v>
      </c>
      <c r="J21" s="7">
        <f t="shared" si="2"/>
        <v>36.715953307392994</v>
      </c>
      <c r="K21" s="8">
        <f t="shared" si="3"/>
        <v>36715.953307392992</v>
      </c>
      <c r="L21" s="6">
        <v>24.294595714785288</v>
      </c>
      <c r="M21" s="6">
        <f t="shared" si="4"/>
        <v>75.705404285214712</v>
      </c>
      <c r="N21" s="6">
        <f t="shared" si="5"/>
        <v>4.4599962094302326</v>
      </c>
      <c r="O21" s="6">
        <f t="shared" si="6"/>
        <v>8.9199924188604651</v>
      </c>
      <c r="P21" s="8">
        <f t="shared" si="0"/>
        <v>2683.1337195932279</v>
      </c>
    </row>
    <row r="22" spans="1:18" x14ac:dyDescent="0.3">
      <c r="A22" s="2">
        <v>21</v>
      </c>
      <c r="B22" s="11" t="s">
        <v>38</v>
      </c>
      <c r="C22" s="11">
        <v>27</v>
      </c>
      <c r="D22" s="11" t="s">
        <v>23</v>
      </c>
      <c r="E22" s="11" t="s">
        <v>30</v>
      </c>
      <c r="F22" s="11">
        <v>39</v>
      </c>
      <c r="G22" s="2">
        <v>0.30840000000000001</v>
      </c>
      <c r="H22" s="5">
        <v>0.22250000000000003</v>
      </c>
      <c r="I22" s="6">
        <f t="shared" si="1"/>
        <v>6.6070038910505851</v>
      </c>
      <c r="J22" s="7">
        <f t="shared" si="2"/>
        <v>13.21400778210117</v>
      </c>
      <c r="K22" s="8">
        <f t="shared" si="3"/>
        <v>13214.007782101171</v>
      </c>
      <c r="L22" s="6">
        <v>24.294595714785288</v>
      </c>
      <c r="M22" s="6">
        <f t="shared" si="4"/>
        <v>75.705404285214712</v>
      </c>
      <c r="N22" s="6">
        <f t="shared" si="5"/>
        <v>1.6051448841908726</v>
      </c>
      <c r="O22" s="6">
        <f t="shared" si="6"/>
        <v>3.2102897683817453</v>
      </c>
      <c r="P22" s="8">
        <f t="shared" si="0"/>
        <v>990.05336456893042</v>
      </c>
    </row>
    <row r="23" spans="1:18" x14ac:dyDescent="0.3">
      <c r="A23" s="2">
        <v>22</v>
      </c>
      <c r="B23" s="11" t="s">
        <v>39</v>
      </c>
      <c r="C23" s="11">
        <v>30</v>
      </c>
      <c r="D23" s="11" t="s">
        <v>23</v>
      </c>
      <c r="E23" s="11" t="s">
        <v>30</v>
      </c>
      <c r="F23" s="11">
        <v>39</v>
      </c>
      <c r="G23" s="2">
        <v>0.30370000000000003</v>
      </c>
      <c r="H23" s="5">
        <v>0.35500000000000004</v>
      </c>
      <c r="I23" s="6">
        <f t="shared" si="1"/>
        <v>11.762645914396888</v>
      </c>
      <c r="J23" s="7">
        <f t="shared" si="2"/>
        <v>23.525291828793776</v>
      </c>
      <c r="K23" s="8">
        <f t="shared" si="3"/>
        <v>23525.291828793775</v>
      </c>
      <c r="L23" s="6">
        <v>24.294595714785288</v>
      </c>
      <c r="M23" s="6">
        <f t="shared" si="4"/>
        <v>75.705404285214712</v>
      </c>
      <c r="N23" s="6">
        <f t="shared" si="5"/>
        <v>2.8576872702644329</v>
      </c>
      <c r="O23" s="6">
        <f t="shared" si="6"/>
        <v>5.7153745405288658</v>
      </c>
      <c r="P23" s="8">
        <f t="shared" si="0"/>
        <v>1735.7592479586167</v>
      </c>
    </row>
    <row r="24" spans="1:18" x14ac:dyDescent="0.3">
      <c r="A24" s="2">
        <v>23</v>
      </c>
      <c r="B24" s="11" t="s">
        <v>40</v>
      </c>
      <c r="C24" s="11">
        <v>33</v>
      </c>
      <c r="D24" s="11" t="s">
        <v>23</v>
      </c>
      <c r="E24" s="11" t="s">
        <v>30</v>
      </c>
      <c r="F24" s="11">
        <v>39</v>
      </c>
      <c r="G24" s="2">
        <v>0.3029</v>
      </c>
      <c r="H24" s="5">
        <v>0.443</v>
      </c>
      <c r="I24" s="6">
        <f t="shared" si="1"/>
        <v>15.186770428015564</v>
      </c>
      <c r="J24" s="7">
        <f t="shared" si="2"/>
        <v>30.373540856031127</v>
      </c>
      <c r="K24" s="8">
        <f t="shared" si="3"/>
        <v>30373.540856031126</v>
      </c>
      <c r="L24" s="6">
        <v>24.294595714785288</v>
      </c>
      <c r="M24" s="6">
        <f t="shared" si="4"/>
        <v>75.705404285214712</v>
      </c>
      <c r="N24" s="6">
        <f t="shared" si="5"/>
        <v>3.6895644776189482</v>
      </c>
      <c r="O24" s="6">
        <f t="shared" si="6"/>
        <v>7.3791289552378965</v>
      </c>
      <c r="P24" s="8">
        <f t="shared" si="0"/>
        <v>2235.138160541559</v>
      </c>
    </row>
    <row r="25" spans="1:18" x14ac:dyDescent="0.3">
      <c r="A25" s="2">
        <v>24</v>
      </c>
      <c r="B25" s="11" t="s">
        <v>41</v>
      </c>
      <c r="C25" s="11">
        <v>36</v>
      </c>
      <c r="D25" s="11" t="s">
        <v>23</v>
      </c>
      <c r="E25" s="11" t="s">
        <v>30</v>
      </c>
      <c r="F25" s="11">
        <v>39</v>
      </c>
      <c r="G25" s="2">
        <v>0.30299999999999999</v>
      </c>
      <c r="H25" s="5">
        <v>0.33300000000000002</v>
      </c>
      <c r="I25" s="6">
        <f t="shared" si="1"/>
        <v>10.906614785992218</v>
      </c>
      <c r="J25" s="7">
        <f t="shared" si="2"/>
        <v>21.813229571984436</v>
      </c>
      <c r="K25" s="8">
        <f t="shared" si="3"/>
        <v>21813.229571984437</v>
      </c>
      <c r="L25" s="6">
        <v>24.294595714785288</v>
      </c>
      <c r="M25" s="6">
        <f t="shared" si="4"/>
        <v>75.705404285214712</v>
      </c>
      <c r="N25" s="6">
        <f t="shared" si="5"/>
        <v>2.6497179684258043</v>
      </c>
      <c r="O25" s="6">
        <f t="shared" si="6"/>
        <v>5.2994359368516086</v>
      </c>
      <c r="P25" s="8">
        <f t="shared" si="0"/>
        <v>1605.7290888660375</v>
      </c>
      <c r="R25" s="8">
        <f>AVERAGE(P20:P25)</f>
        <v>1750.7928131100261</v>
      </c>
    </row>
    <row r="26" spans="1:18" x14ac:dyDescent="0.3">
      <c r="A26" s="2">
        <v>25</v>
      </c>
      <c r="B26" s="12" t="s">
        <v>42</v>
      </c>
      <c r="C26" s="12">
        <v>3</v>
      </c>
      <c r="D26" s="12" t="s">
        <v>15</v>
      </c>
      <c r="E26" s="12" t="s">
        <v>30</v>
      </c>
      <c r="F26" s="12">
        <v>54</v>
      </c>
      <c r="G26" s="2">
        <v>0.3024</v>
      </c>
      <c r="H26" s="5">
        <v>0.36899999999999999</v>
      </c>
      <c r="I26" s="6">
        <f t="shared" si="1"/>
        <v>12.30739299610895</v>
      </c>
      <c r="J26" s="7">
        <f t="shared" si="2"/>
        <v>24.6147859922179</v>
      </c>
      <c r="K26" s="8">
        <f>J26*1000</f>
        <v>24614.785992217901</v>
      </c>
      <c r="L26" s="6">
        <v>25.871087411800858</v>
      </c>
      <c r="M26" s="6">
        <f t="shared" si="4"/>
        <v>74.128912588199142</v>
      </c>
      <c r="N26" s="6">
        <f t="shared" si="5"/>
        <v>3.1840564001372029</v>
      </c>
      <c r="O26" s="6">
        <f t="shared" si="6"/>
        <v>6.3681128002744058</v>
      </c>
      <c r="P26" s="8">
        <f t="shared" si="0"/>
        <v>1925.7173108029806</v>
      </c>
    </row>
    <row r="27" spans="1:18" x14ac:dyDescent="0.3">
      <c r="A27" s="2">
        <v>26</v>
      </c>
      <c r="B27" s="12" t="s">
        <v>43</v>
      </c>
      <c r="C27" s="12">
        <v>6</v>
      </c>
      <c r="D27" s="12" t="s">
        <v>15</v>
      </c>
      <c r="E27" s="12" t="s">
        <v>30</v>
      </c>
      <c r="F27" s="12">
        <v>54</v>
      </c>
      <c r="G27" s="2">
        <v>0.30180000000000001</v>
      </c>
      <c r="H27" s="5">
        <v>0.42449999999999999</v>
      </c>
      <c r="I27" s="6">
        <f t="shared" si="1"/>
        <v>14.466926070038911</v>
      </c>
      <c r="J27" s="7">
        <f t="shared" si="2"/>
        <v>28.933852140077821</v>
      </c>
      <c r="K27" s="8">
        <f t="shared" si="3"/>
        <v>28933.852140077823</v>
      </c>
      <c r="L27" s="6">
        <v>25.871087411800858</v>
      </c>
      <c r="M27" s="6">
        <f t="shared" si="4"/>
        <v>74.128912588199142</v>
      </c>
      <c r="N27" s="6">
        <f t="shared" si="5"/>
        <v>3.742751089380373</v>
      </c>
      <c r="O27" s="6">
        <f t="shared" si="6"/>
        <v>7.4855021787607461</v>
      </c>
      <c r="P27" s="8">
        <f t="shared" si="0"/>
        <v>2259.1245575499938</v>
      </c>
    </row>
    <row r="28" spans="1:18" x14ac:dyDescent="0.3">
      <c r="A28" s="2">
        <v>27</v>
      </c>
      <c r="B28" s="12" t="s">
        <v>44</v>
      </c>
      <c r="C28" s="12">
        <v>9</v>
      </c>
      <c r="D28" s="12" t="s">
        <v>15</v>
      </c>
      <c r="E28" s="12" t="s">
        <v>30</v>
      </c>
      <c r="F28" s="12">
        <v>54</v>
      </c>
      <c r="G28" s="2">
        <v>0.3085</v>
      </c>
      <c r="H28" s="5">
        <v>0.40400000000000003</v>
      </c>
      <c r="I28" s="6">
        <f t="shared" si="1"/>
        <v>13.669260700389106</v>
      </c>
      <c r="J28" s="7">
        <f>I28*2</f>
        <v>27.338521400778212</v>
      </c>
      <c r="K28" s="8">
        <f>J28*1000</f>
        <v>27338.521400778212</v>
      </c>
      <c r="L28" s="6">
        <v>25.871087411800858</v>
      </c>
      <c r="M28" s="6">
        <f t="shared" si="4"/>
        <v>74.128912588199142</v>
      </c>
      <c r="N28" s="6">
        <f t="shared" si="5"/>
        <v>3.5363863843446079</v>
      </c>
      <c r="O28" s="6">
        <f t="shared" si="6"/>
        <v>7.0727727686892159</v>
      </c>
      <c r="P28" s="8">
        <f t="shared" si="0"/>
        <v>2181.9503991406232</v>
      </c>
    </row>
    <row r="29" spans="1:18" x14ac:dyDescent="0.3">
      <c r="A29" s="2">
        <v>28</v>
      </c>
      <c r="B29" s="12" t="s">
        <v>45</v>
      </c>
      <c r="C29" s="12">
        <v>12</v>
      </c>
      <c r="D29" s="12" t="s">
        <v>15</v>
      </c>
      <c r="E29" s="12" t="s">
        <v>30</v>
      </c>
      <c r="F29" s="12">
        <v>54</v>
      </c>
      <c r="G29" s="2">
        <v>0.31559999999999999</v>
      </c>
      <c r="H29" s="5">
        <v>0.36399999999999999</v>
      </c>
      <c r="I29" s="6">
        <f t="shared" si="1"/>
        <v>12.112840466926071</v>
      </c>
      <c r="J29" s="7">
        <f t="shared" si="2"/>
        <v>24.225680933852143</v>
      </c>
      <c r="K29" s="8">
        <f t="shared" si="3"/>
        <v>24225.680933852142</v>
      </c>
      <c r="L29" s="6">
        <v>25.871087411800858</v>
      </c>
      <c r="M29" s="6">
        <f t="shared" si="4"/>
        <v>74.128912588199142</v>
      </c>
      <c r="N29" s="6">
        <f t="shared" si="5"/>
        <v>3.1337235452504313</v>
      </c>
      <c r="O29" s="6">
        <f t="shared" si="6"/>
        <v>6.2674470905008626</v>
      </c>
      <c r="P29" s="8">
        <f t="shared" si="0"/>
        <v>1978.0063017620719</v>
      </c>
    </row>
    <row r="30" spans="1:18" x14ac:dyDescent="0.3">
      <c r="A30" s="2">
        <v>29</v>
      </c>
      <c r="B30" s="12" t="s">
        <v>46</v>
      </c>
      <c r="C30" s="12">
        <v>15</v>
      </c>
      <c r="D30" s="12" t="s">
        <v>15</v>
      </c>
      <c r="E30" s="12" t="s">
        <v>30</v>
      </c>
      <c r="F30" s="12">
        <v>54</v>
      </c>
      <c r="G30" s="2">
        <v>0.3004</v>
      </c>
      <c r="H30" s="5">
        <v>0.36200000000000004</v>
      </c>
      <c r="I30" s="6">
        <f t="shared" si="1"/>
        <v>12.035019455252918</v>
      </c>
      <c r="J30" s="7">
        <f t="shared" si="2"/>
        <v>24.070038910505836</v>
      </c>
      <c r="K30" s="8">
        <f t="shared" si="3"/>
        <v>24070.038910505835</v>
      </c>
      <c r="L30" s="6">
        <v>25.871087411800858</v>
      </c>
      <c r="M30" s="6">
        <f t="shared" si="4"/>
        <v>74.128912588199142</v>
      </c>
      <c r="N30" s="6">
        <f t="shared" si="5"/>
        <v>3.1135904032957216</v>
      </c>
      <c r="O30" s="6">
        <f t="shared" si="6"/>
        <v>6.2271808065914431</v>
      </c>
      <c r="P30" s="8">
        <f t="shared" si="0"/>
        <v>1870.6451143000697</v>
      </c>
    </row>
    <row r="31" spans="1:18" x14ac:dyDescent="0.3">
      <c r="A31" s="2">
        <v>30</v>
      </c>
      <c r="B31" s="12" t="s">
        <v>47</v>
      </c>
      <c r="C31" s="12">
        <v>18</v>
      </c>
      <c r="D31" s="12" t="s">
        <v>15</v>
      </c>
      <c r="E31" s="12" t="s">
        <v>30</v>
      </c>
      <c r="F31" s="12">
        <v>54</v>
      </c>
      <c r="G31" s="2">
        <v>0.3049</v>
      </c>
      <c r="H31" s="5">
        <v>0.35750000000000004</v>
      </c>
      <c r="I31" s="6">
        <f t="shared" si="1"/>
        <v>11.859922178988329</v>
      </c>
      <c r="J31" s="7">
        <f t="shared" si="2"/>
        <v>23.719844357976658</v>
      </c>
      <c r="K31" s="8">
        <f t="shared" si="3"/>
        <v>23719.844357976657</v>
      </c>
      <c r="L31" s="6">
        <v>25.871087411800858</v>
      </c>
      <c r="M31" s="6">
        <f t="shared" si="4"/>
        <v>74.128912588199142</v>
      </c>
      <c r="N31" s="6">
        <f t="shared" si="5"/>
        <v>3.068290833897628</v>
      </c>
      <c r="O31" s="6">
        <f t="shared" si="6"/>
        <v>6.136581667795256</v>
      </c>
      <c r="P31" s="8">
        <f t="shared" si="0"/>
        <v>1871.0437505107732</v>
      </c>
      <c r="R31" s="8">
        <f>AVERAGE(P26:P31)</f>
        <v>2014.414572344419</v>
      </c>
    </row>
    <row r="32" spans="1:18" x14ac:dyDescent="0.3">
      <c r="A32" s="2">
        <v>31</v>
      </c>
      <c r="B32" s="13" t="s">
        <v>48</v>
      </c>
      <c r="C32" s="13">
        <v>21</v>
      </c>
      <c r="D32" s="13" t="s">
        <v>23</v>
      </c>
      <c r="E32" s="13" t="s">
        <v>30</v>
      </c>
      <c r="F32" s="13">
        <v>54</v>
      </c>
      <c r="G32" s="2">
        <v>0.30570000000000003</v>
      </c>
      <c r="H32" s="5">
        <v>0.29000000000000004</v>
      </c>
      <c r="I32" s="6">
        <f t="shared" si="1"/>
        <v>9.2334630350194562</v>
      </c>
      <c r="J32" s="7">
        <f t="shared" si="2"/>
        <v>18.466926070038912</v>
      </c>
      <c r="K32" s="8">
        <f t="shared" si="3"/>
        <v>18466.926070038913</v>
      </c>
      <c r="L32" s="6">
        <v>24.205763978347555</v>
      </c>
      <c r="M32" s="6">
        <f t="shared" si="4"/>
        <v>75.794236021652438</v>
      </c>
      <c r="N32" s="6">
        <f t="shared" si="5"/>
        <v>2.2350302692847763</v>
      </c>
      <c r="O32" s="6">
        <f t="shared" si="6"/>
        <v>4.4700605385695527</v>
      </c>
      <c r="P32" s="8">
        <f t="shared" si="0"/>
        <v>1366.4975066407123</v>
      </c>
    </row>
    <row r="33" spans="1:18" x14ac:dyDescent="0.3">
      <c r="A33" s="2">
        <v>32</v>
      </c>
      <c r="B33" s="13" t="s">
        <v>49</v>
      </c>
      <c r="C33" s="13">
        <v>24</v>
      </c>
      <c r="D33" s="13" t="s">
        <v>23</v>
      </c>
      <c r="E33" s="13" t="s">
        <v>30</v>
      </c>
      <c r="F33" s="13">
        <v>54</v>
      </c>
      <c r="G33" s="2">
        <v>0.30640000000000001</v>
      </c>
      <c r="H33" s="5">
        <v>0.36199999999999999</v>
      </c>
      <c r="I33" s="6">
        <f t="shared" si="1"/>
        <v>12.035019455252918</v>
      </c>
      <c r="J33" s="7">
        <f t="shared" si="2"/>
        <v>24.070038910505836</v>
      </c>
      <c r="K33" s="8">
        <f t="shared" si="3"/>
        <v>24070.038910505835</v>
      </c>
      <c r="L33" s="6">
        <v>24.205763978347555</v>
      </c>
      <c r="M33" s="6">
        <f t="shared" si="4"/>
        <v>75.794236021652438</v>
      </c>
      <c r="N33" s="6">
        <f t="shared" si="5"/>
        <v>2.9131684040867309</v>
      </c>
      <c r="O33" s="6">
        <f t="shared" si="6"/>
        <v>5.8263368081734619</v>
      </c>
      <c r="P33" s="8">
        <f t="shared" si="0"/>
        <v>1785.1895980243487</v>
      </c>
    </row>
    <row r="34" spans="1:18" x14ac:dyDescent="0.3">
      <c r="A34" s="2">
        <v>33</v>
      </c>
      <c r="B34" s="13" t="s">
        <v>50</v>
      </c>
      <c r="C34" s="13">
        <v>27</v>
      </c>
      <c r="D34" s="13" t="s">
        <v>23</v>
      </c>
      <c r="E34" s="13" t="s">
        <v>30</v>
      </c>
      <c r="F34" s="13">
        <v>54</v>
      </c>
      <c r="G34" s="2">
        <v>0.31719999999999998</v>
      </c>
      <c r="H34" s="5">
        <v>0.38450000000000001</v>
      </c>
      <c r="I34" s="6">
        <f t="shared" si="1"/>
        <v>12.910505836575874</v>
      </c>
      <c r="J34" s="7">
        <f t="shared" si="2"/>
        <v>25.821011673151748</v>
      </c>
      <c r="K34" s="8">
        <f t="shared" si="3"/>
        <v>25821.011673151748</v>
      </c>
      <c r="L34" s="6">
        <v>24.205763978347555</v>
      </c>
      <c r="M34" s="6">
        <f t="shared" si="4"/>
        <v>75.794236021652438</v>
      </c>
      <c r="N34" s="6">
        <f t="shared" si="5"/>
        <v>3.1250865712123415</v>
      </c>
      <c r="O34" s="6">
        <f t="shared" si="6"/>
        <v>6.2501731424246829</v>
      </c>
      <c r="P34" s="8">
        <f t="shared" si="0"/>
        <v>1982.5549207771096</v>
      </c>
    </row>
    <row r="35" spans="1:18" x14ac:dyDescent="0.3">
      <c r="A35" s="2">
        <v>34</v>
      </c>
      <c r="B35" s="13" t="s">
        <v>51</v>
      </c>
      <c r="C35" s="13">
        <v>30</v>
      </c>
      <c r="D35" s="13" t="s">
        <v>23</v>
      </c>
      <c r="E35" s="13" t="s">
        <v>30</v>
      </c>
      <c r="F35" s="13">
        <v>54</v>
      </c>
      <c r="G35" s="2">
        <v>0.30249999999999999</v>
      </c>
      <c r="H35" s="5">
        <v>0.374</v>
      </c>
      <c r="I35" s="6">
        <f t="shared" si="1"/>
        <v>12.501945525291829</v>
      </c>
      <c r="J35" s="7">
        <f t="shared" si="2"/>
        <v>25.003891050583658</v>
      </c>
      <c r="K35" s="8">
        <f t="shared" si="3"/>
        <v>25003.891050583657</v>
      </c>
      <c r="L35" s="6">
        <v>24.205763978347555</v>
      </c>
      <c r="M35" s="6">
        <f t="shared" si="4"/>
        <v>75.794236021652438</v>
      </c>
      <c r="N35" s="6">
        <f t="shared" si="5"/>
        <v>3.0261914265537233</v>
      </c>
      <c r="O35" s="6">
        <f t="shared" si="6"/>
        <v>6.0523828531074466</v>
      </c>
      <c r="P35" s="8">
        <f t="shared" si="0"/>
        <v>1830.8458130650024</v>
      </c>
    </row>
    <row r="36" spans="1:18" x14ac:dyDescent="0.3">
      <c r="A36" s="2">
        <v>35</v>
      </c>
      <c r="B36" s="13" t="s">
        <v>52</v>
      </c>
      <c r="C36" s="13">
        <v>33</v>
      </c>
      <c r="D36" s="13" t="s">
        <v>23</v>
      </c>
      <c r="E36" s="13" t="s">
        <v>30</v>
      </c>
      <c r="F36" s="13">
        <v>54</v>
      </c>
      <c r="G36" s="2">
        <v>0.30719999999999997</v>
      </c>
      <c r="H36" s="5">
        <v>0.35</v>
      </c>
      <c r="I36" s="6">
        <f t="shared" si="1"/>
        <v>11.568093385214008</v>
      </c>
      <c r="J36" s="7">
        <f t="shared" si="2"/>
        <v>23.136186770428015</v>
      </c>
      <c r="K36" s="8">
        <f t="shared" si="3"/>
        <v>23136.186770428016</v>
      </c>
      <c r="L36" s="6">
        <v>24.205763978347555</v>
      </c>
      <c r="M36" s="6">
        <f t="shared" si="4"/>
        <v>75.794236021652438</v>
      </c>
      <c r="N36" s="6">
        <f t="shared" si="5"/>
        <v>2.8001453816197386</v>
      </c>
      <c r="O36" s="6">
        <f t="shared" si="6"/>
        <v>5.6002907632394772</v>
      </c>
      <c r="P36" s="8">
        <f t="shared" si="0"/>
        <v>1720.4093224671672</v>
      </c>
    </row>
    <row r="37" spans="1:18" x14ac:dyDescent="0.3">
      <c r="A37" s="2">
        <v>36</v>
      </c>
      <c r="B37" s="13" t="s">
        <v>53</v>
      </c>
      <c r="C37" s="13">
        <v>36</v>
      </c>
      <c r="D37" s="13" t="s">
        <v>23</v>
      </c>
      <c r="E37" s="13" t="s">
        <v>30</v>
      </c>
      <c r="F37" s="13">
        <v>54</v>
      </c>
      <c r="G37" s="2">
        <v>0.31019999999999998</v>
      </c>
      <c r="H37" s="5">
        <v>0.41600000000000004</v>
      </c>
      <c r="I37" s="6">
        <f t="shared" si="1"/>
        <v>14.136186770428019</v>
      </c>
      <c r="J37" s="7">
        <f t="shared" si="2"/>
        <v>28.272373540856037</v>
      </c>
      <c r="K37" s="8">
        <f t="shared" si="3"/>
        <v>28272.373540856039</v>
      </c>
      <c r="L37" s="6">
        <v>24.205763978347555</v>
      </c>
      <c r="M37" s="6">
        <f t="shared" si="4"/>
        <v>75.794236021652438</v>
      </c>
      <c r="N37" s="6">
        <f t="shared" si="5"/>
        <v>3.4217720051881981</v>
      </c>
      <c r="O37" s="6">
        <f t="shared" si="6"/>
        <v>6.8435440103763963</v>
      </c>
      <c r="P37" s="8">
        <f t="shared" si="0"/>
        <v>2122.8673520187581</v>
      </c>
      <c r="R37" s="8">
        <f>AVERAGE(P32:P37)</f>
        <v>1801.3940854988498</v>
      </c>
    </row>
    <row r="40" spans="1:18" x14ac:dyDescent="0.3">
      <c r="B40" s="2">
        <v>1</v>
      </c>
      <c r="C40" s="2">
        <v>2</v>
      </c>
      <c r="D40" s="2" t="s">
        <v>15</v>
      </c>
      <c r="E40" s="2" t="s">
        <v>16</v>
      </c>
      <c r="F40" s="2">
        <v>39</v>
      </c>
    </row>
    <row r="41" spans="1:18" x14ac:dyDescent="0.3">
      <c r="B41" s="2">
        <v>1</v>
      </c>
      <c r="C41" s="2">
        <v>2</v>
      </c>
      <c r="D41" s="2" t="s">
        <v>15</v>
      </c>
      <c r="E41" s="2" t="s">
        <v>16</v>
      </c>
      <c r="F41" s="2">
        <v>39</v>
      </c>
    </row>
    <row r="42" spans="1:18" x14ac:dyDescent="0.3">
      <c r="B42" s="2">
        <v>2</v>
      </c>
      <c r="C42" s="2">
        <v>5</v>
      </c>
      <c r="D42" s="2" t="s">
        <v>15</v>
      </c>
      <c r="E42" s="2" t="s">
        <v>16</v>
      </c>
      <c r="F42" s="2">
        <v>39</v>
      </c>
    </row>
    <row r="43" spans="1:18" x14ac:dyDescent="0.3">
      <c r="B43" s="2">
        <v>2</v>
      </c>
      <c r="C43" s="2">
        <v>5</v>
      </c>
      <c r="D43" s="2" t="s">
        <v>15</v>
      </c>
      <c r="E43" s="2" t="s">
        <v>16</v>
      </c>
      <c r="F43" s="2">
        <v>39</v>
      </c>
    </row>
    <row r="44" spans="1:18" x14ac:dyDescent="0.3">
      <c r="B44" s="2">
        <v>3</v>
      </c>
      <c r="C44" s="2">
        <v>8</v>
      </c>
      <c r="D44" s="2" t="s">
        <v>15</v>
      </c>
      <c r="E44" s="2" t="s">
        <v>16</v>
      </c>
      <c r="F44" s="2">
        <v>39</v>
      </c>
    </row>
    <row r="45" spans="1:18" x14ac:dyDescent="0.3">
      <c r="B45" s="2">
        <v>3</v>
      </c>
      <c r="C45" s="2">
        <v>8</v>
      </c>
      <c r="D45" s="2" t="s">
        <v>15</v>
      </c>
      <c r="E45" s="2" t="s">
        <v>16</v>
      </c>
      <c r="F45" s="2">
        <v>39</v>
      </c>
    </row>
    <row r="46" spans="1:18" x14ac:dyDescent="0.3">
      <c r="B46" s="2">
        <v>4</v>
      </c>
      <c r="C46" s="2">
        <v>11</v>
      </c>
      <c r="D46" s="2" t="s">
        <v>15</v>
      </c>
      <c r="E46" s="2" t="s">
        <v>16</v>
      </c>
      <c r="F46" s="2">
        <v>39</v>
      </c>
    </row>
    <row r="47" spans="1:18" x14ac:dyDescent="0.3">
      <c r="B47" s="2">
        <v>4</v>
      </c>
      <c r="C47" s="2">
        <v>11</v>
      </c>
      <c r="D47" s="2" t="s">
        <v>15</v>
      </c>
      <c r="E47" s="2" t="s">
        <v>16</v>
      </c>
      <c r="F47" s="2">
        <v>39</v>
      </c>
    </row>
    <row r="48" spans="1:18" x14ac:dyDescent="0.3">
      <c r="B48" s="2">
        <v>5</v>
      </c>
      <c r="C48" s="2">
        <v>14</v>
      </c>
      <c r="D48" s="2" t="s">
        <v>15</v>
      </c>
      <c r="E48" s="2" t="s">
        <v>16</v>
      </c>
      <c r="F48" s="2">
        <v>39</v>
      </c>
    </row>
    <row r="49" spans="2:6" x14ac:dyDescent="0.3">
      <c r="B49" s="2">
        <v>5</v>
      </c>
      <c r="C49" s="2">
        <v>14</v>
      </c>
      <c r="D49" s="2" t="s">
        <v>15</v>
      </c>
      <c r="E49" s="2" t="s">
        <v>16</v>
      </c>
      <c r="F49" s="2">
        <v>39</v>
      </c>
    </row>
    <row r="50" spans="2:6" x14ac:dyDescent="0.3">
      <c r="B50" s="2">
        <v>6</v>
      </c>
      <c r="C50" s="2">
        <v>17</v>
      </c>
      <c r="D50" s="2" t="s">
        <v>15</v>
      </c>
      <c r="E50" s="2" t="s">
        <v>16</v>
      </c>
      <c r="F50" s="2">
        <v>39</v>
      </c>
    </row>
    <row r="51" spans="2:6" x14ac:dyDescent="0.3">
      <c r="B51" s="2">
        <v>6</v>
      </c>
      <c r="C51" s="2">
        <v>17</v>
      </c>
      <c r="D51" s="2" t="s">
        <v>15</v>
      </c>
      <c r="E51" s="2" t="s">
        <v>16</v>
      </c>
      <c r="F51" s="2">
        <v>39</v>
      </c>
    </row>
    <row r="52" spans="2:6" x14ac:dyDescent="0.3">
      <c r="B52" s="2">
        <v>7</v>
      </c>
      <c r="C52" s="2">
        <v>20</v>
      </c>
      <c r="D52" s="2" t="s">
        <v>23</v>
      </c>
      <c r="E52" s="2" t="s">
        <v>16</v>
      </c>
      <c r="F52" s="2">
        <v>39</v>
      </c>
    </row>
    <row r="53" spans="2:6" x14ac:dyDescent="0.3">
      <c r="B53" s="2">
        <v>7</v>
      </c>
      <c r="C53" s="2">
        <v>20</v>
      </c>
      <c r="D53" s="2" t="s">
        <v>23</v>
      </c>
      <c r="E53" s="2" t="s">
        <v>16</v>
      </c>
      <c r="F53" s="2">
        <v>39</v>
      </c>
    </row>
    <row r="54" spans="2:6" x14ac:dyDescent="0.3">
      <c r="B54" s="2">
        <v>8</v>
      </c>
      <c r="C54" s="2">
        <v>23</v>
      </c>
      <c r="D54" s="2" t="s">
        <v>23</v>
      </c>
      <c r="E54" s="2" t="s">
        <v>16</v>
      </c>
      <c r="F54" s="2">
        <v>39</v>
      </c>
    </row>
    <row r="55" spans="2:6" x14ac:dyDescent="0.3">
      <c r="B55" s="2">
        <v>8</v>
      </c>
      <c r="C55" s="2">
        <v>23</v>
      </c>
      <c r="D55" s="2" t="s">
        <v>23</v>
      </c>
      <c r="E55" s="2" t="s">
        <v>16</v>
      </c>
      <c r="F55" s="2">
        <v>39</v>
      </c>
    </row>
    <row r="56" spans="2:6" x14ac:dyDescent="0.3">
      <c r="B56" s="2">
        <v>9</v>
      </c>
      <c r="C56" s="2">
        <v>26</v>
      </c>
      <c r="D56" s="2" t="s">
        <v>23</v>
      </c>
      <c r="E56" s="2" t="s">
        <v>16</v>
      </c>
      <c r="F56" s="2">
        <v>39</v>
      </c>
    </row>
    <row r="57" spans="2:6" x14ac:dyDescent="0.3">
      <c r="B57" s="2">
        <v>9</v>
      </c>
      <c r="C57" s="2">
        <v>26</v>
      </c>
      <c r="D57" s="2" t="s">
        <v>23</v>
      </c>
      <c r="E57" s="2" t="s">
        <v>16</v>
      </c>
      <c r="F57" s="2">
        <v>39</v>
      </c>
    </row>
    <row r="58" spans="2:6" x14ac:dyDescent="0.3">
      <c r="B58" s="2">
        <v>10</v>
      </c>
      <c r="C58" s="2">
        <v>29</v>
      </c>
      <c r="D58" s="2" t="s">
        <v>23</v>
      </c>
      <c r="E58" s="2" t="s">
        <v>16</v>
      </c>
      <c r="F58" s="2">
        <v>39</v>
      </c>
    </row>
    <row r="59" spans="2:6" x14ac:dyDescent="0.3">
      <c r="B59" s="2">
        <v>10</v>
      </c>
      <c r="C59" s="2">
        <v>29</v>
      </c>
      <c r="D59" s="2" t="s">
        <v>23</v>
      </c>
      <c r="E59" s="2" t="s">
        <v>16</v>
      </c>
      <c r="F59" s="2">
        <v>39</v>
      </c>
    </row>
    <row r="60" spans="2:6" x14ac:dyDescent="0.3">
      <c r="B60" s="2">
        <v>11</v>
      </c>
      <c r="C60" s="2">
        <v>32</v>
      </c>
      <c r="D60" s="2" t="s">
        <v>23</v>
      </c>
      <c r="E60" s="2" t="s">
        <v>16</v>
      </c>
      <c r="F60" s="2">
        <v>39</v>
      </c>
    </row>
    <row r="61" spans="2:6" x14ac:dyDescent="0.3">
      <c r="B61" s="2">
        <v>11</v>
      </c>
      <c r="C61" s="2">
        <v>32</v>
      </c>
      <c r="D61" s="2" t="s">
        <v>23</v>
      </c>
      <c r="E61" s="2" t="s">
        <v>16</v>
      </c>
      <c r="F61" s="2">
        <v>39</v>
      </c>
    </row>
    <row r="62" spans="2:6" x14ac:dyDescent="0.3">
      <c r="B62" s="2">
        <v>12</v>
      </c>
      <c r="C62" s="2">
        <v>35</v>
      </c>
      <c r="D62" s="2" t="s">
        <v>23</v>
      </c>
      <c r="E62" s="2" t="s">
        <v>16</v>
      </c>
      <c r="F62" s="2">
        <v>39</v>
      </c>
    </row>
    <row r="63" spans="2:6" x14ac:dyDescent="0.3">
      <c r="B63" s="2">
        <v>12</v>
      </c>
      <c r="C63" s="2">
        <v>35</v>
      </c>
      <c r="D63" s="2" t="s">
        <v>23</v>
      </c>
      <c r="E63" s="2" t="s">
        <v>16</v>
      </c>
      <c r="F63" s="2">
        <v>39</v>
      </c>
    </row>
    <row r="64" spans="2:6" x14ac:dyDescent="0.3">
      <c r="B64" s="2">
        <v>13</v>
      </c>
      <c r="C64" s="2">
        <v>3</v>
      </c>
      <c r="D64" s="2" t="s">
        <v>15</v>
      </c>
      <c r="E64" s="2" t="s">
        <v>30</v>
      </c>
      <c r="F64" s="2">
        <v>39</v>
      </c>
    </row>
    <row r="65" spans="2:6" x14ac:dyDescent="0.3">
      <c r="B65" s="2">
        <v>13</v>
      </c>
      <c r="C65" s="2">
        <v>3</v>
      </c>
      <c r="D65" s="2" t="s">
        <v>15</v>
      </c>
      <c r="E65" s="2" t="s">
        <v>30</v>
      </c>
      <c r="F65" s="2">
        <v>39</v>
      </c>
    </row>
    <row r="66" spans="2:6" x14ac:dyDescent="0.3">
      <c r="B66" s="2">
        <v>14</v>
      </c>
      <c r="C66" s="2">
        <v>6</v>
      </c>
      <c r="D66" s="2" t="s">
        <v>15</v>
      </c>
      <c r="E66" s="2" t="s">
        <v>30</v>
      </c>
      <c r="F66" s="2">
        <v>39</v>
      </c>
    </row>
    <row r="67" spans="2:6" x14ac:dyDescent="0.3">
      <c r="B67" s="2">
        <v>14</v>
      </c>
      <c r="C67" s="2">
        <v>6</v>
      </c>
      <c r="D67" s="2" t="s">
        <v>15</v>
      </c>
      <c r="E67" s="2" t="s">
        <v>30</v>
      </c>
      <c r="F67" s="2">
        <v>39</v>
      </c>
    </row>
    <row r="68" spans="2:6" x14ac:dyDescent="0.3">
      <c r="B68" s="2">
        <v>15</v>
      </c>
      <c r="C68" s="2">
        <v>9</v>
      </c>
      <c r="D68" s="2" t="s">
        <v>15</v>
      </c>
      <c r="E68" s="2" t="s">
        <v>30</v>
      </c>
      <c r="F68" s="2">
        <v>39</v>
      </c>
    </row>
    <row r="69" spans="2:6" x14ac:dyDescent="0.3">
      <c r="B69" s="2">
        <v>15</v>
      </c>
      <c r="C69" s="2">
        <v>9</v>
      </c>
      <c r="D69" s="2" t="s">
        <v>15</v>
      </c>
      <c r="E69" s="2" t="s">
        <v>30</v>
      </c>
      <c r="F69" s="2">
        <v>39</v>
      </c>
    </row>
    <row r="70" spans="2:6" x14ac:dyDescent="0.3">
      <c r="B70" s="2">
        <v>16</v>
      </c>
      <c r="C70" s="2">
        <v>12</v>
      </c>
      <c r="D70" s="2" t="s">
        <v>15</v>
      </c>
      <c r="E70" s="2" t="s">
        <v>30</v>
      </c>
      <c r="F70" s="2">
        <v>39</v>
      </c>
    </row>
    <row r="71" spans="2:6" x14ac:dyDescent="0.3">
      <c r="B71" s="2">
        <v>16</v>
      </c>
      <c r="C71" s="2">
        <v>12</v>
      </c>
      <c r="D71" s="2" t="s">
        <v>15</v>
      </c>
      <c r="E71" s="2" t="s">
        <v>30</v>
      </c>
      <c r="F71" s="2">
        <v>39</v>
      </c>
    </row>
    <row r="72" spans="2:6" x14ac:dyDescent="0.3">
      <c r="B72" s="2">
        <v>17</v>
      </c>
      <c r="C72" s="2">
        <v>15</v>
      </c>
      <c r="D72" s="2" t="s">
        <v>15</v>
      </c>
      <c r="E72" s="2" t="s">
        <v>30</v>
      </c>
      <c r="F72" s="2">
        <v>39</v>
      </c>
    </row>
    <row r="73" spans="2:6" x14ac:dyDescent="0.3">
      <c r="B73" s="2">
        <v>17</v>
      </c>
      <c r="C73" s="2">
        <v>15</v>
      </c>
      <c r="D73" s="2" t="s">
        <v>15</v>
      </c>
      <c r="E73" s="2" t="s">
        <v>30</v>
      </c>
      <c r="F73" s="2">
        <v>39</v>
      </c>
    </row>
    <row r="74" spans="2:6" x14ac:dyDescent="0.3">
      <c r="B74" s="2">
        <v>18</v>
      </c>
      <c r="C74" s="2">
        <v>18</v>
      </c>
      <c r="D74" s="2" t="s">
        <v>15</v>
      </c>
      <c r="E74" s="2" t="s">
        <v>30</v>
      </c>
      <c r="F74" s="2">
        <v>39</v>
      </c>
    </row>
    <row r="75" spans="2:6" x14ac:dyDescent="0.3">
      <c r="B75" s="2">
        <v>18</v>
      </c>
      <c r="C75" s="2">
        <v>18</v>
      </c>
      <c r="D75" s="2" t="s">
        <v>15</v>
      </c>
      <c r="E75" s="2" t="s">
        <v>30</v>
      </c>
      <c r="F75" s="2">
        <v>39</v>
      </c>
    </row>
    <row r="76" spans="2:6" x14ac:dyDescent="0.3">
      <c r="B76" s="2">
        <v>19</v>
      </c>
      <c r="C76" s="2">
        <v>21</v>
      </c>
      <c r="D76" s="2" t="s">
        <v>23</v>
      </c>
      <c r="E76" s="2" t="s">
        <v>30</v>
      </c>
      <c r="F76" s="2">
        <v>39</v>
      </c>
    </row>
    <row r="77" spans="2:6" x14ac:dyDescent="0.3">
      <c r="B77" s="2">
        <v>19</v>
      </c>
      <c r="C77" s="2">
        <v>21</v>
      </c>
      <c r="D77" s="2" t="s">
        <v>23</v>
      </c>
      <c r="E77" s="2" t="s">
        <v>30</v>
      </c>
      <c r="F77" s="2">
        <v>39</v>
      </c>
    </row>
    <row r="78" spans="2:6" x14ac:dyDescent="0.3">
      <c r="B78" s="2">
        <v>20</v>
      </c>
      <c r="C78" s="2">
        <v>24</v>
      </c>
      <c r="D78" s="2" t="s">
        <v>23</v>
      </c>
      <c r="E78" s="2" t="s">
        <v>30</v>
      </c>
      <c r="F78" s="2">
        <v>39</v>
      </c>
    </row>
    <row r="79" spans="2:6" x14ac:dyDescent="0.3">
      <c r="B79" s="2">
        <v>20</v>
      </c>
      <c r="C79" s="2">
        <v>24</v>
      </c>
      <c r="D79" s="2" t="s">
        <v>23</v>
      </c>
      <c r="E79" s="2" t="s">
        <v>30</v>
      </c>
      <c r="F79" s="2">
        <v>39</v>
      </c>
    </row>
    <row r="80" spans="2:6" x14ac:dyDescent="0.3">
      <c r="B80" s="2">
        <v>21</v>
      </c>
      <c r="C80" s="2">
        <v>27</v>
      </c>
      <c r="D80" s="2" t="s">
        <v>23</v>
      </c>
      <c r="E80" s="2" t="s">
        <v>30</v>
      </c>
      <c r="F80" s="2">
        <v>39</v>
      </c>
    </row>
    <row r="81" spans="2:6" x14ac:dyDescent="0.3">
      <c r="B81" s="2">
        <v>21</v>
      </c>
      <c r="C81" s="2">
        <v>27</v>
      </c>
      <c r="D81" s="2" t="s">
        <v>23</v>
      </c>
      <c r="E81" s="2" t="s">
        <v>30</v>
      </c>
      <c r="F81" s="2">
        <v>39</v>
      </c>
    </row>
    <row r="82" spans="2:6" x14ac:dyDescent="0.3">
      <c r="B82" s="2">
        <v>22</v>
      </c>
      <c r="C82" s="2">
        <v>30</v>
      </c>
      <c r="D82" s="2" t="s">
        <v>23</v>
      </c>
      <c r="E82" s="2" t="s">
        <v>30</v>
      </c>
      <c r="F82" s="2">
        <v>39</v>
      </c>
    </row>
    <row r="83" spans="2:6" x14ac:dyDescent="0.3">
      <c r="B83" s="2">
        <v>22</v>
      </c>
      <c r="C83" s="2">
        <v>30</v>
      </c>
      <c r="D83" s="2" t="s">
        <v>23</v>
      </c>
      <c r="E83" s="2" t="s">
        <v>30</v>
      </c>
      <c r="F83" s="2">
        <v>39</v>
      </c>
    </row>
    <row r="84" spans="2:6" x14ac:dyDescent="0.3">
      <c r="B84" s="2">
        <v>23</v>
      </c>
      <c r="C84" s="2">
        <v>33</v>
      </c>
      <c r="D84" s="2" t="s">
        <v>23</v>
      </c>
      <c r="E84" s="2" t="s">
        <v>30</v>
      </c>
      <c r="F84" s="2">
        <v>39</v>
      </c>
    </row>
    <row r="85" spans="2:6" x14ac:dyDescent="0.3">
      <c r="B85" s="2">
        <v>23</v>
      </c>
      <c r="C85" s="2">
        <v>33</v>
      </c>
      <c r="D85" s="2" t="s">
        <v>23</v>
      </c>
      <c r="E85" s="2" t="s">
        <v>30</v>
      </c>
      <c r="F85" s="2">
        <v>39</v>
      </c>
    </row>
    <row r="86" spans="2:6" x14ac:dyDescent="0.3">
      <c r="B86" s="2">
        <v>24</v>
      </c>
      <c r="C86" s="2">
        <v>36</v>
      </c>
      <c r="D86" s="2" t="s">
        <v>23</v>
      </c>
      <c r="E86" s="2" t="s">
        <v>30</v>
      </c>
      <c r="F86" s="2">
        <v>39</v>
      </c>
    </row>
    <row r="87" spans="2:6" x14ac:dyDescent="0.3">
      <c r="B87" s="2">
        <v>24</v>
      </c>
      <c r="C87" s="2">
        <v>36</v>
      </c>
      <c r="D87" s="2" t="s">
        <v>23</v>
      </c>
      <c r="E87" s="2" t="s">
        <v>30</v>
      </c>
      <c r="F87" s="2">
        <v>39</v>
      </c>
    </row>
    <row r="88" spans="2:6" x14ac:dyDescent="0.3">
      <c r="B88" s="2">
        <v>25</v>
      </c>
      <c r="C88" s="2">
        <v>3</v>
      </c>
      <c r="D88" s="2" t="s">
        <v>15</v>
      </c>
      <c r="E88" s="2" t="s">
        <v>30</v>
      </c>
      <c r="F88" s="2">
        <v>54</v>
      </c>
    </row>
    <row r="89" spans="2:6" x14ac:dyDescent="0.3">
      <c r="B89" s="2">
        <v>25</v>
      </c>
      <c r="C89" s="2">
        <v>3</v>
      </c>
      <c r="D89" s="2" t="s">
        <v>15</v>
      </c>
      <c r="E89" s="2" t="s">
        <v>30</v>
      </c>
      <c r="F89" s="2">
        <v>54</v>
      </c>
    </row>
    <row r="90" spans="2:6" x14ac:dyDescent="0.3">
      <c r="B90" s="2">
        <v>26</v>
      </c>
      <c r="C90" s="2">
        <v>6</v>
      </c>
      <c r="D90" s="2" t="s">
        <v>15</v>
      </c>
      <c r="E90" s="2" t="s">
        <v>30</v>
      </c>
      <c r="F90" s="2">
        <v>54</v>
      </c>
    </row>
    <row r="91" spans="2:6" x14ac:dyDescent="0.3">
      <c r="B91" s="2">
        <v>26</v>
      </c>
      <c r="C91" s="2">
        <v>6</v>
      </c>
      <c r="D91" s="2" t="s">
        <v>15</v>
      </c>
      <c r="E91" s="2" t="s">
        <v>30</v>
      </c>
      <c r="F91" s="2">
        <v>54</v>
      </c>
    </row>
    <row r="92" spans="2:6" x14ac:dyDescent="0.3">
      <c r="B92" s="2">
        <v>27</v>
      </c>
      <c r="C92" s="2">
        <v>9</v>
      </c>
      <c r="D92" s="2" t="s">
        <v>15</v>
      </c>
      <c r="E92" s="2" t="s">
        <v>30</v>
      </c>
      <c r="F92" s="2">
        <v>54</v>
      </c>
    </row>
    <row r="93" spans="2:6" x14ac:dyDescent="0.3">
      <c r="B93" s="2">
        <v>27</v>
      </c>
      <c r="C93" s="2">
        <v>9</v>
      </c>
      <c r="D93" s="2" t="s">
        <v>15</v>
      </c>
      <c r="E93" s="2" t="s">
        <v>30</v>
      </c>
      <c r="F93" s="2">
        <v>54</v>
      </c>
    </row>
    <row r="94" spans="2:6" x14ac:dyDescent="0.3">
      <c r="B94" s="2">
        <v>28</v>
      </c>
      <c r="C94" s="2">
        <v>12</v>
      </c>
      <c r="D94" s="2" t="s">
        <v>15</v>
      </c>
      <c r="E94" s="2" t="s">
        <v>30</v>
      </c>
      <c r="F94" s="2">
        <v>54</v>
      </c>
    </row>
    <row r="95" spans="2:6" x14ac:dyDescent="0.3">
      <c r="B95" s="2">
        <v>28</v>
      </c>
      <c r="C95" s="2">
        <v>12</v>
      </c>
      <c r="D95" s="2" t="s">
        <v>15</v>
      </c>
      <c r="E95" s="2" t="s">
        <v>30</v>
      </c>
      <c r="F95" s="2">
        <v>54</v>
      </c>
    </row>
    <row r="96" spans="2:6" x14ac:dyDescent="0.3">
      <c r="B96" s="2">
        <v>29</v>
      </c>
      <c r="C96" s="2">
        <v>15</v>
      </c>
      <c r="D96" s="2" t="s">
        <v>15</v>
      </c>
      <c r="E96" s="2" t="s">
        <v>30</v>
      </c>
      <c r="F96" s="2">
        <v>54</v>
      </c>
    </row>
    <row r="97" spans="2:6" x14ac:dyDescent="0.3">
      <c r="B97" s="2">
        <v>29</v>
      </c>
      <c r="C97" s="2">
        <v>15</v>
      </c>
      <c r="D97" s="2" t="s">
        <v>15</v>
      </c>
      <c r="E97" s="2" t="s">
        <v>30</v>
      </c>
      <c r="F97" s="2">
        <v>54</v>
      </c>
    </row>
    <row r="98" spans="2:6" x14ac:dyDescent="0.3">
      <c r="B98" s="2">
        <v>30</v>
      </c>
      <c r="C98" s="2">
        <v>18</v>
      </c>
      <c r="D98" s="2" t="s">
        <v>15</v>
      </c>
      <c r="E98" s="2" t="s">
        <v>30</v>
      </c>
      <c r="F98" s="2">
        <v>54</v>
      </c>
    </row>
    <row r="99" spans="2:6" x14ac:dyDescent="0.3">
      <c r="B99" s="2">
        <v>30</v>
      </c>
      <c r="C99" s="2">
        <v>18</v>
      </c>
      <c r="D99" s="2" t="s">
        <v>15</v>
      </c>
      <c r="E99" s="2" t="s">
        <v>30</v>
      </c>
      <c r="F99" s="2">
        <v>54</v>
      </c>
    </row>
    <row r="100" spans="2:6" x14ac:dyDescent="0.3">
      <c r="B100" s="2">
        <v>31</v>
      </c>
      <c r="C100" s="2">
        <v>21</v>
      </c>
      <c r="D100" s="2" t="s">
        <v>23</v>
      </c>
      <c r="E100" s="2" t="s">
        <v>30</v>
      </c>
      <c r="F100" s="2">
        <v>54</v>
      </c>
    </row>
    <row r="101" spans="2:6" x14ac:dyDescent="0.3">
      <c r="B101" s="2">
        <v>31</v>
      </c>
      <c r="C101" s="2">
        <v>21</v>
      </c>
      <c r="D101" s="2" t="s">
        <v>23</v>
      </c>
      <c r="E101" s="2" t="s">
        <v>30</v>
      </c>
      <c r="F101" s="2">
        <v>54</v>
      </c>
    </row>
    <row r="102" spans="2:6" x14ac:dyDescent="0.3">
      <c r="B102" s="2">
        <v>32</v>
      </c>
      <c r="C102" s="2">
        <v>24</v>
      </c>
      <c r="D102" s="2" t="s">
        <v>23</v>
      </c>
      <c r="E102" s="2" t="s">
        <v>30</v>
      </c>
      <c r="F102" s="2">
        <v>54</v>
      </c>
    </row>
    <row r="103" spans="2:6" x14ac:dyDescent="0.3">
      <c r="B103" s="2">
        <v>32</v>
      </c>
      <c r="C103" s="2">
        <v>24</v>
      </c>
      <c r="D103" s="2" t="s">
        <v>23</v>
      </c>
      <c r="E103" s="2" t="s">
        <v>30</v>
      </c>
      <c r="F103" s="2">
        <v>54</v>
      </c>
    </row>
    <row r="104" spans="2:6" x14ac:dyDescent="0.3">
      <c r="B104" s="2">
        <v>33</v>
      </c>
      <c r="C104" s="2">
        <v>27</v>
      </c>
      <c r="D104" s="2" t="s">
        <v>23</v>
      </c>
      <c r="E104" s="2" t="s">
        <v>30</v>
      </c>
      <c r="F104" s="2">
        <v>54</v>
      </c>
    </row>
    <row r="105" spans="2:6" x14ac:dyDescent="0.3">
      <c r="B105" s="2">
        <v>33</v>
      </c>
      <c r="C105" s="2">
        <v>27</v>
      </c>
      <c r="D105" s="2" t="s">
        <v>23</v>
      </c>
      <c r="E105" s="2" t="s">
        <v>30</v>
      </c>
      <c r="F105" s="2">
        <v>54</v>
      </c>
    </row>
    <row r="106" spans="2:6" x14ac:dyDescent="0.3">
      <c r="B106" s="2">
        <v>34</v>
      </c>
      <c r="C106" s="2">
        <v>30</v>
      </c>
      <c r="D106" s="2" t="s">
        <v>23</v>
      </c>
      <c r="E106" s="2" t="s">
        <v>30</v>
      </c>
      <c r="F106" s="2">
        <v>54</v>
      </c>
    </row>
    <row r="107" spans="2:6" x14ac:dyDescent="0.3">
      <c r="B107" s="2">
        <v>34</v>
      </c>
      <c r="C107" s="2">
        <v>30</v>
      </c>
      <c r="D107" s="2" t="s">
        <v>23</v>
      </c>
      <c r="E107" s="2" t="s">
        <v>30</v>
      </c>
      <c r="F107" s="2">
        <v>54</v>
      </c>
    </row>
    <row r="108" spans="2:6" x14ac:dyDescent="0.3">
      <c r="B108" s="2">
        <v>35</v>
      </c>
      <c r="C108" s="2">
        <v>33</v>
      </c>
      <c r="D108" s="2" t="s">
        <v>23</v>
      </c>
      <c r="E108" s="2" t="s">
        <v>30</v>
      </c>
      <c r="F108" s="2">
        <v>54</v>
      </c>
    </row>
    <row r="109" spans="2:6" x14ac:dyDescent="0.3">
      <c r="B109" s="2">
        <v>35</v>
      </c>
      <c r="C109" s="2">
        <v>33</v>
      </c>
      <c r="D109" s="2" t="s">
        <v>23</v>
      </c>
      <c r="E109" s="2" t="s">
        <v>30</v>
      </c>
      <c r="F109" s="2">
        <v>54</v>
      </c>
    </row>
    <row r="110" spans="2:6" x14ac:dyDescent="0.3">
      <c r="B110" s="2">
        <v>36</v>
      </c>
      <c r="C110" s="2">
        <v>36</v>
      </c>
      <c r="D110" s="2" t="s">
        <v>23</v>
      </c>
      <c r="E110" s="2" t="s">
        <v>30</v>
      </c>
      <c r="F110" s="2">
        <v>54</v>
      </c>
    </row>
    <row r="111" spans="2:6" x14ac:dyDescent="0.3">
      <c r="B111" s="2">
        <v>36</v>
      </c>
      <c r="C111" s="2">
        <v>36</v>
      </c>
      <c r="D111" s="2" t="s">
        <v>23</v>
      </c>
      <c r="E111" s="2" t="s">
        <v>30</v>
      </c>
      <c r="F111" s="2">
        <v>54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Z198"/>
  <sheetViews>
    <sheetView topLeftCell="B101" workbookViewId="0">
      <selection activeCell="K50" sqref="K50:Z52"/>
    </sheetView>
  </sheetViews>
  <sheetFormatPr defaultRowHeight="14.4" x14ac:dyDescent="0.3"/>
  <sheetData>
    <row r="1" spans="1:6" ht="39.6" x14ac:dyDescent="0.3">
      <c r="A1" s="47" t="s">
        <v>168</v>
      </c>
    </row>
    <row r="2" spans="1:6" ht="15" thickBot="1" x14ac:dyDescent="0.35"/>
    <row r="3" spans="1:6" ht="26.4" customHeight="1" thickBot="1" x14ac:dyDescent="0.35">
      <c r="A3" s="86" t="s">
        <v>169</v>
      </c>
      <c r="B3" s="87"/>
    </row>
    <row r="4" spans="1:6" ht="27" thickBot="1" x14ac:dyDescent="0.35">
      <c r="A4" s="54" t="s">
        <v>170</v>
      </c>
      <c r="B4" s="55" t="s">
        <v>171</v>
      </c>
    </row>
    <row r="5" spans="1:6" ht="40.200000000000003" thickBot="1" x14ac:dyDescent="0.35">
      <c r="A5" s="54" t="s">
        <v>172</v>
      </c>
      <c r="B5" s="55" t="s">
        <v>13</v>
      </c>
      <c r="F5" t="s">
        <v>217</v>
      </c>
    </row>
    <row r="6" spans="1:6" ht="53.4" thickBot="1" x14ac:dyDescent="0.35">
      <c r="A6" s="54" t="s">
        <v>173</v>
      </c>
      <c r="B6" s="55" t="s">
        <v>174</v>
      </c>
      <c r="F6" t="s">
        <v>218</v>
      </c>
    </row>
    <row r="7" spans="1:6" ht="27" thickBot="1" x14ac:dyDescent="0.35">
      <c r="A7" s="54" t="s">
        <v>175</v>
      </c>
      <c r="B7" s="55" t="s">
        <v>176</v>
      </c>
      <c r="F7" t="s">
        <v>219</v>
      </c>
    </row>
    <row r="8" spans="1:6" ht="40.200000000000003" thickBot="1" x14ac:dyDescent="0.35">
      <c r="A8" s="54" t="s">
        <v>177</v>
      </c>
      <c r="B8" s="55" t="s">
        <v>178</v>
      </c>
      <c r="F8" t="s">
        <v>220</v>
      </c>
    </row>
    <row r="9" spans="1:6" ht="53.4" thickBot="1" x14ac:dyDescent="0.35">
      <c r="A9" s="54" t="s">
        <v>179</v>
      </c>
      <c r="B9" s="55" t="s">
        <v>180</v>
      </c>
      <c r="F9" t="s">
        <v>167</v>
      </c>
    </row>
    <row r="10" spans="1:6" ht="39.6" x14ac:dyDescent="0.3">
      <c r="A10" s="56" t="s">
        <v>181</v>
      </c>
      <c r="B10" s="58" t="s">
        <v>182</v>
      </c>
    </row>
    <row r="11" spans="1:6" ht="15" thickBot="1" x14ac:dyDescent="0.35"/>
    <row r="12" spans="1:6" ht="26.4" customHeight="1" thickBot="1" x14ac:dyDescent="0.35">
      <c r="A12" s="86" t="s">
        <v>120</v>
      </c>
      <c r="B12" s="87"/>
      <c r="C12" s="87"/>
    </row>
    <row r="13" spans="1:6" ht="15" thickBot="1" x14ac:dyDescent="0.35">
      <c r="A13" s="52" t="s">
        <v>121</v>
      </c>
      <c r="B13" s="48" t="s">
        <v>122</v>
      </c>
      <c r="C13" s="53" t="s">
        <v>123</v>
      </c>
    </row>
    <row r="14" spans="1:6" ht="27" thickBot="1" x14ac:dyDescent="0.35">
      <c r="A14" s="54" t="s">
        <v>3</v>
      </c>
      <c r="B14" s="50">
        <v>2</v>
      </c>
      <c r="C14" s="55" t="s">
        <v>125</v>
      </c>
    </row>
    <row r="15" spans="1:6" ht="15" thickBot="1" x14ac:dyDescent="0.35">
      <c r="A15" s="54" t="s">
        <v>5</v>
      </c>
      <c r="B15" s="50">
        <v>3</v>
      </c>
      <c r="C15" s="55" t="s">
        <v>221</v>
      </c>
    </row>
    <row r="16" spans="1:6" x14ac:dyDescent="0.3">
      <c r="A16" s="56" t="s">
        <v>97</v>
      </c>
      <c r="B16" s="57">
        <v>2</v>
      </c>
      <c r="C16" s="58" t="s">
        <v>126</v>
      </c>
    </row>
    <row r="17" spans="1:2" ht="15" thickBot="1" x14ac:dyDescent="0.35"/>
    <row r="18" spans="1:2" ht="15" thickBot="1" x14ac:dyDescent="0.35">
      <c r="A18" s="86" t="s">
        <v>184</v>
      </c>
      <c r="B18" s="87"/>
    </row>
    <row r="19" spans="1:2" ht="53.4" thickBot="1" x14ac:dyDescent="0.35">
      <c r="A19" s="54" t="s">
        <v>185</v>
      </c>
      <c r="B19" s="65">
        <v>1</v>
      </c>
    </row>
    <row r="20" spans="1:2" ht="27" thickBot="1" x14ac:dyDescent="0.35">
      <c r="A20" s="54" t="s">
        <v>186</v>
      </c>
      <c r="B20" s="65">
        <v>36</v>
      </c>
    </row>
    <row r="21" spans="1:2" ht="27" thickBot="1" x14ac:dyDescent="0.35">
      <c r="A21" s="54" t="s">
        <v>187</v>
      </c>
      <c r="B21" s="65">
        <v>0</v>
      </c>
    </row>
    <row r="22" spans="1:2" ht="15" thickBot="1" x14ac:dyDescent="0.35">
      <c r="A22" s="54" t="s">
        <v>188</v>
      </c>
      <c r="B22" s="65">
        <v>1</v>
      </c>
    </row>
    <row r="23" spans="1:2" ht="39.6" x14ac:dyDescent="0.3">
      <c r="A23" s="56" t="s">
        <v>189</v>
      </c>
      <c r="B23" s="61">
        <v>36</v>
      </c>
    </row>
    <row r="24" spans="1:2" ht="15" thickBot="1" x14ac:dyDescent="0.35"/>
    <row r="25" spans="1:2" ht="26.4" customHeight="1" thickBot="1" x14ac:dyDescent="0.35">
      <c r="A25" s="86" t="s">
        <v>190</v>
      </c>
      <c r="B25" s="87"/>
    </row>
    <row r="26" spans="1:2" ht="40.200000000000003" thickBot="1" x14ac:dyDescent="0.35">
      <c r="A26" s="54" t="s">
        <v>127</v>
      </c>
      <c r="B26" s="65">
        <v>84</v>
      </c>
    </row>
    <row r="27" spans="1:2" ht="53.4" thickBot="1" x14ac:dyDescent="0.35">
      <c r="A27" s="54" t="s">
        <v>128</v>
      </c>
      <c r="B27" s="65">
        <v>36</v>
      </c>
    </row>
    <row r="28" spans="1:2" ht="52.8" x14ac:dyDescent="0.3">
      <c r="A28" s="56" t="s">
        <v>191</v>
      </c>
      <c r="B28" s="61">
        <v>48</v>
      </c>
    </row>
    <row r="29" spans="1:2" ht="15" thickBot="1" x14ac:dyDescent="0.35"/>
    <row r="30" spans="1:2" ht="26.4" customHeight="1" thickBot="1" x14ac:dyDescent="0.35">
      <c r="A30" s="86" t="s">
        <v>192</v>
      </c>
      <c r="B30" s="87"/>
    </row>
    <row r="31" spans="1:2" ht="27.6" thickBot="1" x14ac:dyDescent="0.35">
      <c r="A31" s="52" t="s">
        <v>193</v>
      </c>
      <c r="B31" s="68" t="s">
        <v>194</v>
      </c>
    </row>
    <row r="32" spans="1:2" x14ac:dyDescent="0.3">
      <c r="A32" s="56" t="s">
        <v>195</v>
      </c>
      <c r="B32" s="61">
        <v>109821</v>
      </c>
    </row>
    <row r="33" spans="1:5" ht="15" thickBot="1" x14ac:dyDescent="0.35"/>
    <row r="34" spans="1:5" ht="26.4" customHeight="1" thickBot="1" x14ac:dyDescent="0.35">
      <c r="A34" s="86" t="s">
        <v>196</v>
      </c>
      <c r="B34" s="87"/>
    </row>
    <row r="35" spans="1:5" ht="40.200000000000003" thickBot="1" x14ac:dyDescent="0.35">
      <c r="A35" s="54" t="s">
        <v>197</v>
      </c>
      <c r="B35" s="65" t="s">
        <v>222</v>
      </c>
    </row>
    <row r="36" spans="1:5" ht="40.200000000000003" thickBot="1" x14ac:dyDescent="0.35">
      <c r="A36" s="54" t="s">
        <v>199</v>
      </c>
      <c r="B36" s="65">
        <v>361.9</v>
      </c>
    </row>
    <row r="37" spans="1:5" ht="40.200000000000003" thickBot="1" x14ac:dyDescent="0.35">
      <c r="A37" s="54" t="s">
        <v>200</v>
      </c>
      <c r="B37" s="65">
        <v>362</v>
      </c>
    </row>
    <row r="38" spans="1:5" ht="39.6" x14ac:dyDescent="0.3">
      <c r="A38" s="56" t="s">
        <v>201</v>
      </c>
      <c r="B38" s="61">
        <v>363</v>
      </c>
    </row>
    <row r="39" spans="1:5" ht="15" thickBot="1" x14ac:dyDescent="0.35"/>
    <row r="40" spans="1:5" ht="15" thickBot="1" x14ac:dyDescent="0.35">
      <c r="A40" s="86" t="s">
        <v>202</v>
      </c>
      <c r="B40" s="87"/>
      <c r="C40" s="87"/>
      <c r="D40" s="87"/>
      <c r="E40" s="87"/>
    </row>
    <row r="41" spans="1:5" ht="15" thickBot="1" x14ac:dyDescent="0.35">
      <c r="A41" s="52" t="s">
        <v>203</v>
      </c>
      <c r="B41" s="48" t="s">
        <v>204</v>
      </c>
      <c r="C41" s="48" t="s">
        <v>205</v>
      </c>
      <c r="D41" s="48" t="s">
        <v>134</v>
      </c>
      <c r="E41" s="68" t="s">
        <v>135</v>
      </c>
    </row>
    <row r="42" spans="1:5" ht="15" thickBot="1" x14ac:dyDescent="0.35">
      <c r="A42" s="54" t="s">
        <v>3</v>
      </c>
      <c r="B42" s="50">
        <v>1</v>
      </c>
      <c r="C42" s="50">
        <v>24</v>
      </c>
      <c r="D42" s="50">
        <v>0.03</v>
      </c>
      <c r="E42" s="65">
        <v>0.85909999999999997</v>
      </c>
    </row>
    <row r="43" spans="1:5" ht="15" thickBot="1" x14ac:dyDescent="0.35">
      <c r="A43" s="54" t="s">
        <v>5</v>
      </c>
      <c r="B43" s="50">
        <v>2</v>
      </c>
      <c r="C43" s="50">
        <v>24</v>
      </c>
      <c r="D43" s="50">
        <v>69.650000000000006</v>
      </c>
      <c r="E43" s="65" t="s">
        <v>206</v>
      </c>
    </row>
    <row r="44" spans="1:5" ht="15" thickBot="1" x14ac:dyDescent="0.35">
      <c r="A44" s="54" t="s">
        <v>97</v>
      </c>
      <c r="B44" s="50">
        <v>1</v>
      </c>
      <c r="C44" s="50">
        <v>24</v>
      </c>
      <c r="D44" s="50">
        <v>0.05</v>
      </c>
      <c r="E44" s="65">
        <v>0.82410000000000005</v>
      </c>
    </row>
    <row r="45" spans="1:5" ht="27" thickBot="1" x14ac:dyDescent="0.35">
      <c r="A45" s="54" t="s">
        <v>207</v>
      </c>
      <c r="B45" s="50">
        <v>2</v>
      </c>
      <c r="C45" s="50">
        <v>24</v>
      </c>
      <c r="D45" s="50">
        <v>3.41</v>
      </c>
      <c r="E45" s="65">
        <v>4.9700000000000001E-2</v>
      </c>
    </row>
    <row r="46" spans="1:5" ht="27" thickBot="1" x14ac:dyDescent="0.35">
      <c r="A46" s="54" t="s">
        <v>146</v>
      </c>
      <c r="B46" s="50">
        <v>1</v>
      </c>
      <c r="C46" s="50">
        <v>24</v>
      </c>
      <c r="D46" s="50">
        <v>0.19</v>
      </c>
      <c r="E46" s="65">
        <v>0.67069999999999996</v>
      </c>
    </row>
    <row r="47" spans="1:5" ht="27" thickBot="1" x14ac:dyDescent="0.35">
      <c r="A47" s="54" t="s">
        <v>208</v>
      </c>
      <c r="B47" s="50">
        <v>2</v>
      </c>
      <c r="C47" s="50">
        <v>24</v>
      </c>
      <c r="D47" s="50">
        <v>0</v>
      </c>
      <c r="E47" s="65">
        <v>0.99950000000000006</v>
      </c>
    </row>
    <row r="48" spans="1:5" ht="39.6" x14ac:dyDescent="0.3">
      <c r="A48" s="56" t="s">
        <v>209</v>
      </c>
      <c r="B48" s="57">
        <v>2</v>
      </c>
      <c r="C48" s="57">
        <v>24</v>
      </c>
      <c r="D48" s="57">
        <v>0.41</v>
      </c>
      <c r="E48" s="61">
        <v>0.66979999999999995</v>
      </c>
    </row>
    <row r="49" spans="1:26" ht="15" thickBot="1" x14ac:dyDescent="0.35"/>
    <row r="50" spans="1:26" ht="15" thickBot="1" x14ac:dyDescent="0.35">
      <c r="A50" s="86" t="s">
        <v>149</v>
      </c>
      <c r="B50" s="87"/>
      <c r="C50" s="87"/>
      <c r="D50" s="87"/>
      <c r="E50" s="87"/>
      <c r="F50" s="87"/>
      <c r="G50" s="87"/>
      <c r="H50" s="87"/>
      <c r="I50" s="87"/>
      <c r="K50" s="78" t="s">
        <v>114</v>
      </c>
      <c r="L50" s="2" t="s">
        <v>3</v>
      </c>
      <c r="M50" s="2"/>
      <c r="N50" s="2" t="s">
        <v>234</v>
      </c>
      <c r="O50" s="2"/>
      <c r="Q50" s="2" t="s">
        <v>233</v>
      </c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3">
      <c r="A51" s="97" t="s">
        <v>203</v>
      </c>
      <c r="B51" s="93" t="s">
        <v>3</v>
      </c>
      <c r="C51" s="93" t="s">
        <v>5</v>
      </c>
      <c r="D51" s="93" t="s">
        <v>97</v>
      </c>
      <c r="E51" s="92" t="s">
        <v>194</v>
      </c>
      <c r="F51" s="71" t="s">
        <v>137</v>
      </c>
      <c r="G51" s="92" t="s">
        <v>131</v>
      </c>
      <c r="H51" s="92" t="s">
        <v>211</v>
      </c>
      <c r="I51" s="95" t="s">
        <v>212</v>
      </c>
      <c r="L51" s="2" t="s">
        <v>116</v>
      </c>
      <c r="M51" s="2" t="s">
        <v>118</v>
      </c>
      <c r="N51" s="2">
        <v>32</v>
      </c>
      <c r="O51" s="2">
        <v>39</v>
      </c>
      <c r="P51" s="2">
        <v>54</v>
      </c>
      <c r="Q51" s="2" t="s">
        <v>102</v>
      </c>
      <c r="R51" s="2" t="s">
        <v>103</v>
      </c>
      <c r="S51" s="2" t="s">
        <v>226</v>
      </c>
      <c r="T51" s="2" t="s">
        <v>235</v>
      </c>
      <c r="U51" s="2" t="s">
        <v>227</v>
      </c>
      <c r="V51" s="2" t="s">
        <v>236</v>
      </c>
      <c r="W51" s="2" t="s">
        <v>230</v>
      </c>
      <c r="X51" s="2" t="s">
        <v>237</v>
      </c>
      <c r="Y51" s="2" t="s">
        <v>238</v>
      </c>
      <c r="Z51" s="2" t="s">
        <v>232</v>
      </c>
    </row>
    <row r="52" spans="1:26" ht="15" thickBot="1" x14ac:dyDescent="0.35">
      <c r="A52" s="89"/>
      <c r="B52" s="94"/>
      <c r="C52" s="94"/>
      <c r="D52" s="94"/>
      <c r="E52" s="91"/>
      <c r="F52" s="48" t="s">
        <v>210</v>
      </c>
      <c r="G52" s="91"/>
      <c r="H52" s="91"/>
      <c r="I52" s="96"/>
      <c r="L52" s="8">
        <f>E53</f>
        <v>2029.76</v>
      </c>
      <c r="M52" s="8">
        <f>E54</f>
        <v>2009.94</v>
      </c>
      <c r="N52" s="8">
        <f>E59</f>
        <v>2007.44</v>
      </c>
      <c r="O52" s="8">
        <f>E60</f>
        <v>1304.32</v>
      </c>
      <c r="P52" s="8">
        <f>E57</f>
        <v>2869.76</v>
      </c>
      <c r="Q52" s="8">
        <f>E58</f>
        <v>2032.27</v>
      </c>
      <c r="R52" s="8">
        <f>E59</f>
        <v>2007.44</v>
      </c>
      <c r="S52" s="2">
        <f>E42</f>
        <v>0.85909999999999997</v>
      </c>
      <c r="T52" s="2" t="str">
        <f>E43</f>
        <v>&lt;.0001</v>
      </c>
      <c r="U52" s="2">
        <f>E44</f>
        <v>0.82410000000000005</v>
      </c>
      <c r="V52" s="2">
        <f>E45</f>
        <v>4.9700000000000001E-2</v>
      </c>
      <c r="W52" s="2">
        <f>E46</f>
        <v>0.67069999999999996</v>
      </c>
      <c r="X52" s="2">
        <f>E47</f>
        <v>0.99950000000000006</v>
      </c>
      <c r="Y52" s="2">
        <f>E48</f>
        <v>0.66979999999999995</v>
      </c>
      <c r="Z52" s="8">
        <f>SQRT(B32)</f>
        <v>331.39251651176431</v>
      </c>
    </row>
    <row r="53" spans="1:26" ht="15" thickBot="1" x14ac:dyDescent="0.35">
      <c r="A53" s="54" t="s">
        <v>3</v>
      </c>
      <c r="B53" s="51" t="s">
        <v>23</v>
      </c>
      <c r="C53" s="51"/>
      <c r="D53" s="51"/>
      <c r="E53" s="50">
        <v>2029.76</v>
      </c>
      <c r="F53" s="50">
        <v>78.109899999999996</v>
      </c>
      <c r="G53" s="50">
        <v>24</v>
      </c>
      <c r="H53" s="50">
        <v>25.99</v>
      </c>
      <c r="I53" s="65" t="s">
        <v>206</v>
      </c>
      <c r="N53" t="s">
        <v>254</v>
      </c>
      <c r="O53" t="s">
        <v>253</v>
      </c>
      <c r="P53" t="s">
        <v>255</v>
      </c>
    </row>
    <row r="54" spans="1:26" ht="15" thickBot="1" x14ac:dyDescent="0.35">
      <c r="A54" s="54" t="s">
        <v>3</v>
      </c>
      <c r="B54" s="51" t="s">
        <v>15</v>
      </c>
      <c r="C54" s="51"/>
      <c r="D54" s="51"/>
      <c r="E54" s="50">
        <v>2009.94</v>
      </c>
      <c r="F54" s="50">
        <v>78.109899999999996</v>
      </c>
      <c r="G54" s="50">
        <v>24</v>
      </c>
      <c r="H54" s="50">
        <v>25.73</v>
      </c>
      <c r="I54" s="65" t="s">
        <v>206</v>
      </c>
    </row>
    <row r="55" spans="1:26" ht="15" thickBot="1" x14ac:dyDescent="0.35">
      <c r="A55" s="54" t="s">
        <v>5</v>
      </c>
      <c r="B55" s="51"/>
      <c r="C55" s="51">
        <v>32</v>
      </c>
      <c r="D55" s="51"/>
      <c r="E55" s="50">
        <v>1285.5999999999999</v>
      </c>
      <c r="F55" s="50">
        <v>95.664699999999996</v>
      </c>
      <c r="G55" s="50">
        <v>24</v>
      </c>
      <c r="H55" s="50">
        <v>13.44</v>
      </c>
      <c r="I55" s="65" t="s">
        <v>206</v>
      </c>
    </row>
    <row r="56" spans="1:26" ht="15" thickBot="1" x14ac:dyDescent="0.35">
      <c r="A56" s="54" t="s">
        <v>5</v>
      </c>
      <c r="B56" s="51"/>
      <c r="C56" s="51">
        <v>39</v>
      </c>
      <c r="D56" s="51"/>
      <c r="E56" s="50">
        <v>1904.19</v>
      </c>
      <c r="F56" s="50">
        <v>95.664699999999996</v>
      </c>
      <c r="G56" s="50">
        <v>24</v>
      </c>
      <c r="H56" s="50">
        <v>19.899999999999999</v>
      </c>
      <c r="I56" s="65" t="s">
        <v>206</v>
      </c>
    </row>
    <row r="57" spans="1:26" ht="15" thickBot="1" x14ac:dyDescent="0.35">
      <c r="A57" s="54" t="s">
        <v>5</v>
      </c>
      <c r="B57" s="51"/>
      <c r="C57" s="51">
        <v>54</v>
      </c>
      <c r="D57" s="51"/>
      <c r="E57" s="50">
        <v>2869.76</v>
      </c>
      <c r="F57" s="50">
        <v>95.664699999999996</v>
      </c>
      <c r="G57" s="50">
        <v>24</v>
      </c>
      <c r="H57" s="50">
        <v>30</v>
      </c>
      <c r="I57" s="65" t="s">
        <v>206</v>
      </c>
    </row>
    <row r="58" spans="1:26" ht="15" thickBot="1" x14ac:dyDescent="0.35">
      <c r="A58" s="54" t="s">
        <v>97</v>
      </c>
      <c r="B58" s="51"/>
      <c r="C58" s="51"/>
      <c r="D58" s="51">
        <v>0</v>
      </c>
      <c r="E58" s="50">
        <v>2032.27</v>
      </c>
      <c r="F58" s="50">
        <v>78.109899999999996</v>
      </c>
      <c r="G58" s="50">
        <v>24</v>
      </c>
      <c r="H58" s="50">
        <v>26.02</v>
      </c>
      <c r="I58" s="65" t="s">
        <v>206</v>
      </c>
    </row>
    <row r="59" spans="1:26" ht="15" thickBot="1" x14ac:dyDescent="0.35">
      <c r="A59" s="54" t="s">
        <v>97</v>
      </c>
      <c r="B59" s="51"/>
      <c r="C59" s="51"/>
      <c r="D59" s="51">
        <v>1</v>
      </c>
      <c r="E59" s="50">
        <v>2007.44</v>
      </c>
      <c r="F59" s="50">
        <v>78.109899999999996</v>
      </c>
      <c r="G59" s="50">
        <v>24</v>
      </c>
      <c r="H59" s="50">
        <v>25.7</v>
      </c>
      <c r="I59" s="65" t="s">
        <v>206</v>
      </c>
    </row>
    <row r="60" spans="1:26" ht="27" thickBot="1" x14ac:dyDescent="0.35">
      <c r="A60" s="54" t="s">
        <v>207</v>
      </c>
      <c r="B60" s="51" t="s">
        <v>23</v>
      </c>
      <c r="C60" s="51">
        <v>32</v>
      </c>
      <c r="D60" s="51"/>
      <c r="E60" s="50">
        <v>1304.32</v>
      </c>
      <c r="F60" s="50">
        <v>135.29</v>
      </c>
      <c r="G60" s="50">
        <v>24</v>
      </c>
      <c r="H60" s="50">
        <v>9.64</v>
      </c>
      <c r="I60" s="65" t="s">
        <v>206</v>
      </c>
    </row>
    <row r="61" spans="1:26" ht="27" thickBot="1" x14ac:dyDescent="0.35">
      <c r="A61" s="54" t="s">
        <v>207</v>
      </c>
      <c r="B61" s="51" t="s">
        <v>23</v>
      </c>
      <c r="C61" s="51">
        <v>39</v>
      </c>
      <c r="D61" s="51"/>
      <c r="E61" s="50">
        <v>2086.21</v>
      </c>
      <c r="F61" s="50">
        <v>135.29</v>
      </c>
      <c r="G61" s="50">
        <v>24</v>
      </c>
      <c r="H61" s="50">
        <v>15.42</v>
      </c>
      <c r="I61" s="65" t="s">
        <v>206</v>
      </c>
    </row>
    <row r="62" spans="1:26" ht="27" thickBot="1" x14ac:dyDescent="0.35">
      <c r="A62" s="54" t="s">
        <v>207</v>
      </c>
      <c r="B62" s="51" t="s">
        <v>23</v>
      </c>
      <c r="C62" s="51">
        <v>54</v>
      </c>
      <c r="D62" s="51"/>
      <c r="E62" s="50">
        <v>2698.76</v>
      </c>
      <c r="F62" s="50">
        <v>135.29</v>
      </c>
      <c r="G62" s="50">
        <v>24</v>
      </c>
      <c r="H62" s="50">
        <v>19.95</v>
      </c>
      <c r="I62" s="65" t="s">
        <v>206</v>
      </c>
    </row>
    <row r="63" spans="1:26" ht="27" thickBot="1" x14ac:dyDescent="0.35">
      <c r="A63" s="54" t="s">
        <v>207</v>
      </c>
      <c r="B63" s="51" t="s">
        <v>15</v>
      </c>
      <c r="C63" s="51">
        <v>32</v>
      </c>
      <c r="D63" s="51"/>
      <c r="E63" s="50">
        <v>1266.8900000000001</v>
      </c>
      <c r="F63" s="50">
        <v>135.29</v>
      </c>
      <c r="G63" s="50">
        <v>24</v>
      </c>
      <c r="H63" s="50">
        <v>9.36</v>
      </c>
      <c r="I63" s="65" t="s">
        <v>206</v>
      </c>
    </row>
    <row r="64" spans="1:26" ht="27" thickBot="1" x14ac:dyDescent="0.35">
      <c r="A64" s="54" t="s">
        <v>207</v>
      </c>
      <c r="B64" s="51" t="s">
        <v>15</v>
      </c>
      <c r="C64" s="51">
        <v>39</v>
      </c>
      <c r="D64" s="51"/>
      <c r="E64" s="50">
        <v>1722.18</v>
      </c>
      <c r="F64" s="50">
        <v>135.29</v>
      </c>
      <c r="G64" s="50">
        <v>24</v>
      </c>
      <c r="H64" s="50">
        <v>12.73</v>
      </c>
      <c r="I64" s="65" t="s">
        <v>206</v>
      </c>
    </row>
    <row r="65" spans="1:9" ht="27" thickBot="1" x14ac:dyDescent="0.35">
      <c r="A65" s="54" t="s">
        <v>207</v>
      </c>
      <c r="B65" s="51" t="s">
        <v>15</v>
      </c>
      <c r="C65" s="51">
        <v>54</v>
      </c>
      <c r="D65" s="51"/>
      <c r="E65" s="50">
        <v>3040.75</v>
      </c>
      <c r="F65" s="50">
        <v>135.29</v>
      </c>
      <c r="G65" s="50">
        <v>24</v>
      </c>
      <c r="H65" s="50">
        <v>22.48</v>
      </c>
      <c r="I65" s="65" t="s">
        <v>206</v>
      </c>
    </row>
    <row r="66" spans="1:9" ht="27" thickBot="1" x14ac:dyDescent="0.35">
      <c r="A66" s="54" t="s">
        <v>146</v>
      </c>
      <c r="B66" s="51" t="s">
        <v>23</v>
      </c>
      <c r="C66" s="51"/>
      <c r="D66" s="51">
        <v>0</v>
      </c>
      <c r="E66" s="50">
        <v>2018.4</v>
      </c>
      <c r="F66" s="50">
        <v>110.46</v>
      </c>
      <c r="G66" s="50">
        <v>24</v>
      </c>
      <c r="H66" s="50">
        <v>18.27</v>
      </c>
      <c r="I66" s="65" t="s">
        <v>206</v>
      </c>
    </row>
    <row r="67" spans="1:9" ht="27" thickBot="1" x14ac:dyDescent="0.35">
      <c r="A67" s="54" t="s">
        <v>146</v>
      </c>
      <c r="B67" s="51" t="s">
        <v>23</v>
      </c>
      <c r="C67" s="51"/>
      <c r="D67" s="51">
        <v>1</v>
      </c>
      <c r="E67" s="50">
        <v>2041.13</v>
      </c>
      <c r="F67" s="50">
        <v>110.46</v>
      </c>
      <c r="G67" s="50">
        <v>24</v>
      </c>
      <c r="H67" s="50">
        <v>18.48</v>
      </c>
      <c r="I67" s="65" t="s">
        <v>206</v>
      </c>
    </row>
    <row r="68" spans="1:9" ht="27" thickBot="1" x14ac:dyDescent="0.35">
      <c r="A68" s="54" t="s">
        <v>146</v>
      </c>
      <c r="B68" s="51" t="s">
        <v>15</v>
      </c>
      <c r="C68" s="51"/>
      <c r="D68" s="51">
        <v>0</v>
      </c>
      <c r="E68" s="50">
        <v>2046.13</v>
      </c>
      <c r="F68" s="50">
        <v>110.46</v>
      </c>
      <c r="G68" s="50">
        <v>24</v>
      </c>
      <c r="H68" s="50">
        <v>18.52</v>
      </c>
      <c r="I68" s="65" t="s">
        <v>206</v>
      </c>
    </row>
    <row r="69" spans="1:9" ht="27" thickBot="1" x14ac:dyDescent="0.35">
      <c r="A69" s="54" t="s">
        <v>146</v>
      </c>
      <c r="B69" s="51" t="s">
        <v>15</v>
      </c>
      <c r="C69" s="51"/>
      <c r="D69" s="51">
        <v>1</v>
      </c>
      <c r="E69" s="50">
        <v>1973.74</v>
      </c>
      <c r="F69" s="50">
        <v>110.46</v>
      </c>
      <c r="G69" s="50">
        <v>24</v>
      </c>
      <c r="H69" s="50">
        <v>17.87</v>
      </c>
      <c r="I69" s="65" t="s">
        <v>206</v>
      </c>
    </row>
    <row r="70" spans="1:9" ht="27" thickBot="1" x14ac:dyDescent="0.35">
      <c r="A70" s="54" t="s">
        <v>208</v>
      </c>
      <c r="B70" s="51"/>
      <c r="C70" s="51">
        <v>32</v>
      </c>
      <c r="D70" s="51">
        <v>0</v>
      </c>
      <c r="E70" s="50">
        <v>1298.31</v>
      </c>
      <c r="F70" s="50">
        <v>135.29</v>
      </c>
      <c r="G70" s="50">
        <v>24</v>
      </c>
      <c r="H70" s="50">
        <v>9.6</v>
      </c>
      <c r="I70" s="65" t="s">
        <v>206</v>
      </c>
    </row>
    <row r="71" spans="1:9" ht="27" thickBot="1" x14ac:dyDescent="0.35">
      <c r="A71" s="54" t="s">
        <v>208</v>
      </c>
      <c r="B71" s="51"/>
      <c r="C71" s="51">
        <v>32</v>
      </c>
      <c r="D71" s="51">
        <v>1</v>
      </c>
      <c r="E71" s="50">
        <v>1272.8900000000001</v>
      </c>
      <c r="F71" s="50">
        <v>135.29</v>
      </c>
      <c r="G71" s="50">
        <v>24</v>
      </c>
      <c r="H71" s="50">
        <v>9.41</v>
      </c>
      <c r="I71" s="65" t="s">
        <v>206</v>
      </c>
    </row>
    <row r="72" spans="1:9" ht="27" thickBot="1" x14ac:dyDescent="0.35">
      <c r="A72" s="54" t="s">
        <v>208</v>
      </c>
      <c r="B72" s="51"/>
      <c r="C72" s="51">
        <v>39</v>
      </c>
      <c r="D72" s="51">
        <v>0</v>
      </c>
      <c r="E72" s="50">
        <v>1918.57</v>
      </c>
      <c r="F72" s="50">
        <v>135.29</v>
      </c>
      <c r="G72" s="50">
        <v>24</v>
      </c>
      <c r="H72" s="50">
        <v>14.18</v>
      </c>
      <c r="I72" s="65" t="s">
        <v>206</v>
      </c>
    </row>
    <row r="73" spans="1:9" ht="27" thickBot="1" x14ac:dyDescent="0.35">
      <c r="A73" s="54" t="s">
        <v>208</v>
      </c>
      <c r="B73" s="51"/>
      <c r="C73" s="51">
        <v>39</v>
      </c>
      <c r="D73" s="51">
        <v>1</v>
      </c>
      <c r="E73" s="50">
        <v>1889.82</v>
      </c>
      <c r="F73" s="50">
        <v>135.29</v>
      </c>
      <c r="G73" s="50">
        <v>24</v>
      </c>
      <c r="H73" s="50">
        <v>13.97</v>
      </c>
      <c r="I73" s="65" t="s">
        <v>206</v>
      </c>
    </row>
    <row r="74" spans="1:9" ht="27" thickBot="1" x14ac:dyDescent="0.35">
      <c r="A74" s="54" t="s">
        <v>208</v>
      </c>
      <c r="B74" s="51"/>
      <c r="C74" s="51">
        <v>54</v>
      </c>
      <c r="D74" s="51">
        <v>0</v>
      </c>
      <c r="E74" s="50">
        <v>2879.91</v>
      </c>
      <c r="F74" s="50">
        <v>135.29</v>
      </c>
      <c r="G74" s="50">
        <v>24</v>
      </c>
      <c r="H74" s="50">
        <v>21.29</v>
      </c>
      <c r="I74" s="65" t="s">
        <v>206</v>
      </c>
    </row>
    <row r="75" spans="1:9" ht="27" thickBot="1" x14ac:dyDescent="0.35">
      <c r="A75" s="54" t="s">
        <v>208</v>
      </c>
      <c r="B75" s="51"/>
      <c r="C75" s="51">
        <v>54</v>
      </c>
      <c r="D75" s="51">
        <v>1</v>
      </c>
      <c r="E75" s="50">
        <v>2859.6</v>
      </c>
      <c r="F75" s="50">
        <v>135.29</v>
      </c>
      <c r="G75" s="50">
        <v>24</v>
      </c>
      <c r="H75" s="50">
        <v>21.14</v>
      </c>
      <c r="I75" s="65" t="s">
        <v>206</v>
      </c>
    </row>
    <row r="76" spans="1:9" ht="40.200000000000003" thickBot="1" x14ac:dyDescent="0.35">
      <c r="A76" s="54" t="s">
        <v>209</v>
      </c>
      <c r="B76" s="51" t="s">
        <v>23</v>
      </c>
      <c r="C76" s="51">
        <v>32</v>
      </c>
      <c r="D76" s="51">
        <v>0</v>
      </c>
      <c r="E76" s="50">
        <v>1318.96</v>
      </c>
      <c r="F76" s="50">
        <v>191.33</v>
      </c>
      <c r="G76" s="50">
        <v>24</v>
      </c>
      <c r="H76" s="50">
        <v>6.89</v>
      </c>
      <c r="I76" s="65" t="s">
        <v>206</v>
      </c>
    </row>
    <row r="77" spans="1:9" ht="40.200000000000003" thickBot="1" x14ac:dyDescent="0.35">
      <c r="A77" s="54" t="s">
        <v>209</v>
      </c>
      <c r="B77" s="51" t="s">
        <v>23</v>
      </c>
      <c r="C77" s="51">
        <v>32</v>
      </c>
      <c r="D77" s="51">
        <v>1</v>
      </c>
      <c r="E77" s="50">
        <v>1289.67</v>
      </c>
      <c r="F77" s="50">
        <v>191.33</v>
      </c>
      <c r="G77" s="50">
        <v>24</v>
      </c>
      <c r="H77" s="50">
        <v>6.74</v>
      </c>
      <c r="I77" s="65" t="s">
        <v>206</v>
      </c>
    </row>
    <row r="78" spans="1:9" ht="40.200000000000003" thickBot="1" x14ac:dyDescent="0.35">
      <c r="A78" s="54" t="s">
        <v>209</v>
      </c>
      <c r="B78" s="51" t="s">
        <v>23</v>
      </c>
      <c r="C78" s="51">
        <v>39</v>
      </c>
      <c r="D78" s="51">
        <v>0</v>
      </c>
      <c r="E78" s="50">
        <v>2120.8200000000002</v>
      </c>
      <c r="F78" s="50">
        <v>191.33</v>
      </c>
      <c r="G78" s="50">
        <v>24</v>
      </c>
      <c r="H78" s="50">
        <v>11.08</v>
      </c>
      <c r="I78" s="65" t="s">
        <v>206</v>
      </c>
    </row>
    <row r="79" spans="1:9" ht="40.200000000000003" thickBot="1" x14ac:dyDescent="0.35">
      <c r="A79" s="54" t="s">
        <v>209</v>
      </c>
      <c r="B79" s="51" t="s">
        <v>23</v>
      </c>
      <c r="C79" s="51">
        <v>39</v>
      </c>
      <c r="D79" s="51">
        <v>1</v>
      </c>
      <c r="E79" s="50">
        <v>2051.6</v>
      </c>
      <c r="F79" s="50">
        <v>191.33</v>
      </c>
      <c r="G79" s="50">
        <v>24</v>
      </c>
      <c r="H79" s="50">
        <v>10.72</v>
      </c>
      <c r="I79" s="65" t="s">
        <v>206</v>
      </c>
    </row>
    <row r="80" spans="1:9" ht="40.200000000000003" thickBot="1" x14ac:dyDescent="0.35">
      <c r="A80" s="54" t="s">
        <v>209</v>
      </c>
      <c r="B80" s="51" t="s">
        <v>23</v>
      </c>
      <c r="C80" s="51">
        <v>54</v>
      </c>
      <c r="D80" s="51">
        <v>0</v>
      </c>
      <c r="E80" s="50">
        <v>2615.42</v>
      </c>
      <c r="F80" s="50">
        <v>191.33</v>
      </c>
      <c r="G80" s="50">
        <v>24</v>
      </c>
      <c r="H80" s="50">
        <v>13.67</v>
      </c>
      <c r="I80" s="65" t="s">
        <v>206</v>
      </c>
    </row>
    <row r="81" spans="1:18" ht="40.200000000000003" thickBot="1" x14ac:dyDescent="0.35">
      <c r="A81" s="54" t="s">
        <v>209</v>
      </c>
      <c r="B81" s="51" t="s">
        <v>23</v>
      </c>
      <c r="C81" s="51">
        <v>54</v>
      </c>
      <c r="D81" s="51">
        <v>1</v>
      </c>
      <c r="E81" s="50">
        <v>2782.11</v>
      </c>
      <c r="F81" s="50">
        <v>191.33</v>
      </c>
      <c r="G81" s="50">
        <v>24</v>
      </c>
      <c r="H81" s="50">
        <v>14.54</v>
      </c>
      <c r="I81" s="65" t="s">
        <v>206</v>
      </c>
    </row>
    <row r="82" spans="1:18" ht="40.200000000000003" thickBot="1" x14ac:dyDescent="0.35">
      <c r="A82" s="54" t="s">
        <v>209</v>
      </c>
      <c r="B82" s="51" t="s">
        <v>15</v>
      </c>
      <c r="C82" s="51">
        <v>32</v>
      </c>
      <c r="D82" s="51">
        <v>0</v>
      </c>
      <c r="E82" s="50">
        <v>1277.67</v>
      </c>
      <c r="F82" s="50">
        <v>191.33</v>
      </c>
      <c r="G82" s="50">
        <v>24</v>
      </c>
      <c r="H82" s="50">
        <v>6.68</v>
      </c>
      <c r="I82" s="65" t="s">
        <v>206</v>
      </c>
    </row>
    <row r="83" spans="1:18" ht="40.200000000000003" thickBot="1" x14ac:dyDescent="0.35">
      <c r="A83" s="54" t="s">
        <v>209</v>
      </c>
      <c r="B83" s="51" t="s">
        <v>15</v>
      </c>
      <c r="C83" s="51">
        <v>32</v>
      </c>
      <c r="D83" s="51">
        <v>1</v>
      </c>
      <c r="E83" s="50">
        <v>1256.1099999999999</v>
      </c>
      <c r="F83" s="50">
        <v>191.33</v>
      </c>
      <c r="G83" s="50">
        <v>24</v>
      </c>
      <c r="H83" s="50">
        <v>6.57</v>
      </c>
      <c r="I83" s="65" t="s">
        <v>206</v>
      </c>
    </row>
    <row r="84" spans="1:18" ht="40.200000000000003" thickBot="1" x14ac:dyDescent="0.35">
      <c r="A84" s="54" t="s">
        <v>209</v>
      </c>
      <c r="B84" s="51" t="s">
        <v>15</v>
      </c>
      <c r="C84" s="51">
        <v>39</v>
      </c>
      <c r="D84" s="51">
        <v>0</v>
      </c>
      <c r="E84" s="50">
        <v>1716.32</v>
      </c>
      <c r="F84" s="50">
        <v>191.33</v>
      </c>
      <c r="G84" s="50">
        <v>24</v>
      </c>
      <c r="H84" s="50">
        <v>8.9700000000000006</v>
      </c>
      <c r="I84" s="65" t="s">
        <v>206</v>
      </c>
    </row>
    <row r="85" spans="1:18" ht="40.200000000000003" thickBot="1" x14ac:dyDescent="0.35">
      <c r="A85" s="54" t="s">
        <v>209</v>
      </c>
      <c r="B85" s="51" t="s">
        <v>15</v>
      </c>
      <c r="C85" s="51">
        <v>39</v>
      </c>
      <c r="D85" s="51">
        <v>1</v>
      </c>
      <c r="E85" s="50">
        <v>1728.04</v>
      </c>
      <c r="F85" s="50">
        <v>191.33</v>
      </c>
      <c r="G85" s="50">
        <v>24</v>
      </c>
      <c r="H85" s="50">
        <v>9.0299999999999994</v>
      </c>
      <c r="I85" s="65" t="s">
        <v>206</v>
      </c>
    </row>
    <row r="86" spans="1:18" ht="40.200000000000003" thickBot="1" x14ac:dyDescent="0.35">
      <c r="A86" s="54" t="s">
        <v>209</v>
      </c>
      <c r="B86" s="51" t="s">
        <v>15</v>
      </c>
      <c r="C86" s="51">
        <v>54</v>
      </c>
      <c r="D86" s="51">
        <v>0</v>
      </c>
      <c r="E86" s="50">
        <v>3144.41</v>
      </c>
      <c r="F86" s="50">
        <v>191.33</v>
      </c>
      <c r="G86" s="50">
        <v>24</v>
      </c>
      <c r="H86" s="50">
        <v>16.43</v>
      </c>
      <c r="I86" s="65" t="s">
        <v>206</v>
      </c>
    </row>
    <row r="87" spans="1:18" ht="39.6" x14ac:dyDescent="0.3">
      <c r="A87" s="56" t="s">
        <v>209</v>
      </c>
      <c r="B87" s="75" t="s">
        <v>15</v>
      </c>
      <c r="C87" s="75">
        <v>54</v>
      </c>
      <c r="D87" s="75">
        <v>1</v>
      </c>
      <c r="E87" s="57">
        <v>2937.09</v>
      </c>
      <c r="F87" s="57">
        <v>191.33</v>
      </c>
      <c r="G87" s="57">
        <v>24</v>
      </c>
      <c r="H87" s="57">
        <v>15.35</v>
      </c>
      <c r="I87" s="61" t="s">
        <v>206</v>
      </c>
    </row>
    <row r="88" spans="1:18" ht="15" thickBot="1" x14ac:dyDescent="0.35"/>
    <row r="89" spans="1:18" ht="15" thickBot="1" x14ac:dyDescent="0.35">
      <c r="A89" s="86" t="s">
        <v>213</v>
      </c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</row>
    <row r="90" spans="1:18" x14ac:dyDescent="0.3">
      <c r="A90" s="97" t="s">
        <v>203</v>
      </c>
      <c r="B90" s="93" t="s">
        <v>3</v>
      </c>
      <c r="C90" s="93" t="s">
        <v>5</v>
      </c>
      <c r="D90" s="93" t="s">
        <v>97</v>
      </c>
      <c r="E90" s="93" t="s">
        <v>3</v>
      </c>
      <c r="F90" s="93" t="s">
        <v>5</v>
      </c>
      <c r="G90" s="93" t="s">
        <v>97</v>
      </c>
      <c r="H90" s="92" t="s">
        <v>194</v>
      </c>
      <c r="I90" s="71" t="s">
        <v>137</v>
      </c>
      <c r="J90" s="92" t="s">
        <v>131</v>
      </c>
      <c r="K90" s="92" t="s">
        <v>211</v>
      </c>
      <c r="L90" s="92" t="s">
        <v>212</v>
      </c>
      <c r="M90" s="93" t="s">
        <v>214</v>
      </c>
      <c r="N90" s="95" t="s">
        <v>215</v>
      </c>
    </row>
    <row r="91" spans="1:18" ht="15" thickBot="1" x14ac:dyDescent="0.35">
      <c r="A91" s="89"/>
      <c r="B91" s="94"/>
      <c r="C91" s="94"/>
      <c r="D91" s="94"/>
      <c r="E91" s="94"/>
      <c r="F91" s="94"/>
      <c r="G91" s="94"/>
      <c r="H91" s="91"/>
      <c r="I91" s="48" t="s">
        <v>210</v>
      </c>
      <c r="J91" s="91"/>
      <c r="K91" s="91"/>
      <c r="L91" s="91"/>
      <c r="M91" s="94"/>
      <c r="N91" s="96"/>
    </row>
    <row r="92" spans="1:18" ht="27" thickBot="1" x14ac:dyDescent="0.35">
      <c r="A92" s="54" t="s">
        <v>3</v>
      </c>
      <c r="B92" s="51" t="s">
        <v>23</v>
      </c>
      <c r="C92" s="51"/>
      <c r="D92" s="51"/>
      <c r="E92" s="51" t="s">
        <v>15</v>
      </c>
      <c r="F92" s="51"/>
      <c r="G92" s="51"/>
      <c r="H92" s="50">
        <v>19.825500000000002</v>
      </c>
      <c r="I92" s="50">
        <v>110.46</v>
      </c>
      <c r="J92" s="50">
        <v>24</v>
      </c>
      <c r="K92" s="50">
        <v>0.18</v>
      </c>
      <c r="L92" s="50">
        <v>0.85909999999999997</v>
      </c>
      <c r="M92" s="51" t="s">
        <v>216</v>
      </c>
      <c r="N92" s="65">
        <v>0.85909999999999997</v>
      </c>
    </row>
    <row r="93" spans="1:18" ht="27" thickBot="1" x14ac:dyDescent="0.35">
      <c r="A93" s="54" t="s">
        <v>5</v>
      </c>
      <c r="B93" s="51"/>
      <c r="C93" s="51">
        <v>32</v>
      </c>
      <c r="D93" s="51"/>
      <c r="E93" s="51"/>
      <c r="F93" s="51">
        <v>39</v>
      </c>
      <c r="G93" s="51"/>
      <c r="H93" s="76">
        <v>-618.59</v>
      </c>
      <c r="I93" s="50">
        <v>135.29</v>
      </c>
      <c r="J93" s="50">
        <v>24</v>
      </c>
      <c r="K93" s="76">
        <v>-4.57</v>
      </c>
      <c r="L93" s="50">
        <v>1E-4</v>
      </c>
      <c r="M93" s="51" t="s">
        <v>216</v>
      </c>
      <c r="N93" s="65">
        <v>4.0000000000000002E-4</v>
      </c>
    </row>
    <row r="94" spans="1:18" ht="27" thickBot="1" x14ac:dyDescent="0.35">
      <c r="A94" s="54" t="s">
        <v>5</v>
      </c>
      <c r="B94" s="51"/>
      <c r="C94" s="51">
        <v>32</v>
      </c>
      <c r="D94" s="51"/>
      <c r="E94" s="51"/>
      <c r="F94" s="51">
        <v>54</v>
      </c>
      <c r="G94" s="51"/>
      <c r="H94" s="76">
        <v>-1584.16</v>
      </c>
      <c r="I94" s="50">
        <v>135.29</v>
      </c>
      <c r="J94" s="50">
        <v>24</v>
      </c>
      <c r="K94" s="76">
        <v>-11.71</v>
      </c>
      <c r="L94" s="50" t="s">
        <v>206</v>
      </c>
      <c r="M94" s="51" t="s">
        <v>216</v>
      </c>
      <c r="N94" s="65" t="s">
        <v>206</v>
      </c>
    </row>
    <row r="95" spans="1:18" ht="27" thickBot="1" x14ac:dyDescent="0.35">
      <c r="A95" s="54" t="s">
        <v>5</v>
      </c>
      <c r="B95" s="51"/>
      <c r="C95" s="51">
        <v>39</v>
      </c>
      <c r="D95" s="51"/>
      <c r="E95" s="51"/>
      <c r="F95" s="51">
        <v>54</v>
      </c>
      <c r="G95" s="51"/>
      <c r="H95" s="76">
        <v>-965.56</v>
      </c>
      <c r="I95" s="50">
        <v>135.29</v>
      </c>
      <c r="J95" s="50">
        <v>24</v>
      </c>
      <c r="K95" s="76">
        <v>-7.14</v>
      </c>
      <c r="L95" s="50" t="s">
        <v>206</v>
      </c>
      <c r="M95" s="51" t="s">
        <v>216</v>
      </c>
      <c r="N95" s="65" t="s">
        <v>206</v>
      </c>
    </row>
    <row r="96" spans="1:18" ht="27" thickBot="1" x14ac:dyDescent="0.35">
      <c r="A96" s="54" t="s">
        <v>97</v>
      </c>
      <c r="B96" s="51"/>
      <c r="C96" s="51"/>
      <c r="D96" s="51">
        <v>0</v>
      </c>
      <c r="E96" s="51"/>
      <c r="F96" s="51"/>
      <c r="G96" s="51">
        <v>1</v>
      </c>
      <c r="H96" s="50">
        <v>24.828800000000001</v>
      </c>
      <c r="I96" s="50">
        <v>110.46</v>
      </c>
      <c r="J96" s="50">
        <v>24</v>
      </c>
      <c r="K96" s="50">
        <v>0.22</v>
      </c>
      <c r="L96" s="50">
        <v>0.82410000000000005</v>
      </c>
      <c r="M96" s="51" t="s">
        <v>216</v>
      </c>
      <c r="N96" s="65">
        <v>0.82410000000000005</v>
      </c>
      <c r="Q96" s="2">
        <v>4.9700000000000001E-2</v>
      </c>
      <c r="R96" s="2" t="s">
        <v>236</v>
      </c>
    </row>
    <row r="97" spans="1:21" ht="27" thickBot="1" x14ac:dyDescent="0.35">
      <c r="A97" s="54" t="s">
        <v>207</v>
      </c>
      <c r="B97" s="51" t="s">
        <v>23</v>
      </c>
      <c r="C97" s="51">
        <v>32</v>
      </c>
      <c r="D97" s="51"/>
      <c r="E97" s="51" t="s">
        <v>23</v>
      </c>
      <c r="F97" s="51">
        <v>39</v>
      </c>
      <c r="G97" s="51"/>
      <c r="H97" s="76">
        <v>-781.9</v>
      </c>
      <c r="I97" s="50">
        <v>191.33</v>
      </c>
      <c r="J97" s="50">
        <v>24</v>
      </c>
      <c r="K97" s="76">
        <v>-4.09</v>
      </c>
      <c r="L97" s="50">
        <v>4.0000000000000002E-4</v>
      </c>
      <c r="M97" s="51" t="s">
        <v>216</v>
      </c>
      <c r="N97" s="65">
        <v>6.3E-3</v>
      </c>
      <c r="S97" s="2">
        <v>32</v>
      </c>
      <c r="T97" s="2">
        <v>39</v>
      </c>
      <c r="U97" s="2">
        <v>54</v>
      </c>
    </row>
    <row r="98" spans="1:21" ht="27" thickBot="1" x14ac:dyDescent="0.35">
      <c r="A98" s="54" t="s">
        <v>207</v>
      </c>
      <c r="B98" s="51" t="s">
        <v>23</v>
      </c>
      <c r="C98" s="51">
        <v>32</v>
      </c>
      <c r="D98" s="51"/>
      <c r="E98" s="51" t="s">
        <v>23</v>
      </c>
      <c r="F98" s="51">
        <v>54</v>
      </c>
      <c r="G98" s="51"/>
      <c r="H98" s="76">
        <v>-1394.45</v>
      </c>
      <c r="I98" s="50">
        <v>191.33</v>
      </c>
      <c r="J98" s="50">
        <v>24</v>
      </c>
      <c r="K98" s="76">
        <v>-7.29</v>
      </c>
      <c r="L98" s="50" t="s">
        <v>206</v>
      </c>
      <c r="M98" s="51" t="s">
        <v>216</v>
      </c>
      <c r="N98" s="65" t="s">
        <v>206</v>
      </c>
      <c r="Q98" s="2"/>
      <c r="R98" s="2" t="s">
        <v>104</v>
      </c>
      <c r="S98" s="8">
        <f>E60</f>
        <v>1304.32</v>
      </c>
      <c r="T98" s="8">
        <f>E61</f>
        <v>2086.21</v>
      </c>
      <c r="U98" s="8">
        <f>E62</f>
        <v>2698.76</v>
      </c>
    </row>
    <row r="99" spans="1:21" ht="27" thickBot="1" x14ac:dyDescent="0.35">
      <c r="A99" s="54" t="s">
        <v>207</v>
      </c>
      <c r="B99" s="51" t="s">
        <v>23</v>
      </c>
      <c r="C99" s="51">
        <v>32</v>
      </c>
      <c r="D99" s="51"/>
      <c r="E99" s="51" t="s">
        <v>15</v>
      </c>
      <c r="F99" s="51">
        <v>32</v>
      </c>
      <c r="G99" s="51"/>
      <c r="H99" s="50">
        <v>37.429699999999997</v>
      </c>
      <c r="I99" s="50">
        <v>191.33</v>
      </c>
      <c r="J99" s="50">
        <v>24</v>
      </c>
      <c r="K99" s="50">
        <v>0.2</v>
      </c>
      <c r="L99" s="50">
        <v>0.84650000000000003</v>
      </c>
      <c r="M99" s="51" t="s">
        <v>216</v>
      </c>
      <c r="N99" s="65">
        <v>1</v>
      </c>
      <c r="Q99" s="2"/>
      <c r="R99" s="2" t="s">
        <v>110</v>
      </c>
      <c r="S99" s="8">
        <f>E63</f>
        <v>1266.8900000000001</v>
      </c>
      <c r="T99" s="8">
        <f>E64</f>
        <v>1722.18</v>
      </c>
      <c r="U99" s="8">
        <f>E65</f>
        <v>3040.75</v>
      </c>
    </row>
    <row r="100" spans="1:21" ht="27" thickBot="1" x14ac:dyDescent="0.35">
      <c r="A100" s="54" t="s">
        <v>207</v>
      </c>
      <c r="B100" s="51" t="s">
        <v>23</v>
      </c>
      <c r="C100" s="51">
        <v>32</v>
      </c>
      <c r="D100" s="51"/>
      <c r="E100" s="51" t="s">
        <v>15</v>
      </c>
      <c r="F100" s="51">
        <v>39</v>
      </c>
      <c r="G100" s="51"/>
      <c r="H100" s="76">
        <v>-417.86</v>
      </c>
      <c r="I100" s="50">
        <v>191.33</v>
      </c>
      <c r="J100" s="50">
        <v>24</v>
      </c>
      <c r="K100" s="76">
        <v>-2.1800000000000002</v>
      </c>
      <c r="L100" s="50">
        <v>3.9E-2</v>
      </c>
      <c r="M100" s="51" t="s">
        <v>216</v>
      </c>
      <c r="N100" s="65">
        <v>0.58450000000000002</v>
      </c>
    </row>
    <row r="101" spans="1:21" ht="27" thickBot="1" x14ac:dyDescent="0.35">
      <c r="A101" s="54" t="s">
        <v>207</v>
      </c>
      <c r="B101" s="51" t="s">
        <v>23</v>
      </c>
      <c r="C101" s="51">
        <v>32</v>
      </c>
      <c r="D101" s="51"/>
      <c r="E101" s="51" t="s">
        <v>15</v>
      </c>
      <c r="F101" s="51">
        <v>54</v>
      </c>
      <c r="G101" s="51"/>
      <c r="H101" s="76">
        <v>-1736.43</v>
      </c>
      <c r="I101" s="50">
        <v>191.33</v>
      </c>
      <c r="J101" s="50">
        <v>24</v>
      </c>
      <c r="K101" s="76">
        <v>-9.08</v>
      </c>
      <c r="L101" s="50" t="s">
        <v>206</v>
      </c>
      <c r="M101" s="51" t="s">
        <v>216</v>
      </c>
      <c r="N101" s="65" t="s">
        <v>206</v>
      </c>
    </row>
    <row r="102" spans="1:21" ht="27" thickBot="1" x14ac:dyDescent="0.35">
      <c r="A102" s="54" t="s">
        <v>207</v>
      </c>
      <c r="B102" s="51" t="s">
        <v>23</v>
      </c>
      <c r="C102" s="51">
        <v>39</v>
      </c>
      <c r="D102" s="51"/>
      <c r="E102" s="51" t="s">
        <v>23</v>
      </c>
      <c r="F102" s="51">
        <v>54</v>
      </c>
      <c r="G102" s="51"/>
      <c r="H102" s="76">
        <v>-612.54999999999995</v>
      </c>
      <c r="I102" s="50">
        <v>191.33</v>
      </c>
      <c r="J102" s="50">
        <v>24</v>
      </c>
      <c r="K102" s="76">
        <v>-3.2</v>
      </c>
      <c r="L102" s="50">
        <v>3.8E-3</v>
      </c>
      <c r="M102" s="51" t="s">
        <v>216</v>
      </c>
      <c r="N102" s="65">
        <v>5.74E-2</v>
      </c>
      <c r="Q102" t="s">
        <v>242</v>
      </c>
      <c r="R102" s="2" t="s">
        <v>253</v>
      </c>
    </row>
    <row r="103" spans="1:21" ht="27" thickBot="1" x14ac:dyDescent="0.35">
      <c r="A103" s="54" t="s">
        <v>207</v>
      </c>
      <c r="B103" s="51" t="s">
        <v>23</v>
      </c>
      <c r="C103" s="51">
        <v>39</v>
      </c>
      <c r="D103" s="51"/>
      <c r="E103" s="51" t="s">
        <v>15</v>
      </c>
      <c r="F103" s="51">
        <v>32</v>
      </c>
      <c r="G103" s="51"/>
      <c r="H103" s="50">
        <v>819.32</v>
      </c>
      <c r="I103" s="50">
        <v>191.33</v>
      </c>
      <c r="J103" s="50">
        <v>24</v>
      </c>
      <c r="K103" s="50">
        <v>4.28</v>
      </c>
      <c r="L103" s="50">
        <v>2.9999999999999997E-4</v>
      </c>
      <c r="M103" s="51" t="s">
        <v>216</v>
      </c>
      <c r="N103" s="65">
        <v>3.8999999999999998E-3</v>
      </c>
      <c r="Q103" t="s">
        <v>241</v>
      </c>
      <c r="R103" s="2" t="s">
        <v>253</v>
      </c>
    </row>
    <row r="104" spans="1:21" ht="27" thickBot="1" x14ac:dyDescent="0.35">
      <c r="A104" s="54" t="s">
        <v>207</v>
      </c>
      <c r="B104" s="51" t="s">
        <v>23</v>
      </c>
      <c r="C104" s="51">
        <v>39</v>
      </c>
      <c r="D104" s="51"/>
      <c r="E104" s="51" t="s">
        <v>15</v>
      </c>
      <c r="F104" s="51">
        <v>39</v>
      </c>
      <c r="G104" s="51"/>
      <c r="H104" s="50">
        <v>364.03</v>
      </c>
      <c r="I104" s="50">
        <v>191.33</v>
      </c>
      <c r="J104" s="50">
        <v>24</v>
      </c>
      <c r="K104" s="50">
        <v>1.9</v>
      </c>
      <c r="L104" s="50">
        <v>6.9199999999999998E-2</v>
      </c>
      <c r="M104" s="51" t="s">
        <v>216</v>
      </c>
      <c r="N104" s="65">
        <v>1</v>
      </c>
      <c r="Q104" t="s">
        <v>244</v>
      </c>
      <c r="R104" s="2" t="s">
        <v>254</v>
      </c>
    </row>
    <row r="105" spans="1:21" ht="27" thickBot="1" x14ac:dyDescent="0.35">
      <c r="A105" s="54" t="s">
        <v>207</v>
      </c>
      <c r="B105" s="51" t="s">
        <v>23</v>
      </c>
      <c r="C105" s="51">
        <v>39</v>
      </c>
      <c r="D105" s="51"/>
      <c r="E105" s="51" t="s">
        <v>15</v>
      </c>
      <c r="F105" s="51">
        <v>54</v>
      </c>
      <c r="G105" s="51"/>
      <c r="H105" s="76">
        <v>-954.54</v>
      </c>
      <c r="I105" s="50">
        <v>191.33</v>
      </c>
      <c r="J105" s="50">
        <v>24</v>
      </c>
      <c r="K105" s="76">
        <v>-4.99</v>
      </c>
      <c r="L105" s="50" t="s">
        <v>206</v>
      </c>
      <c r="M105" s="51" t="s">
        <v>216</v>
      </c>
      <c r="N105" s="65">
        <v>5.9999999999999995E-4</v>
      </c>
      <c r="Q105" t="s">
        <v>243</v>
      </c>
      <c r="R105" s="2" t="s">
        <v>258</v>
      </c>
    </row>
    <row r="106" spans="1:21" ht="27" thickBot="1" x14ac:dyDescent="0.35">
      <c r="A106" s="54" t="s">
        <v>207</v>
      </c>
      <c r="B106" s="51" t="s">
        <v>23</v>
      </c>
      <c r="C106" s="51">
        <v>54</v>
      </c>
      <c r="D106" s="51"/>
      <c r="E106" s="51" t="s">
        <v>15</v>
      </c>
      <c r="F106" s="51">
        <v>32</v>
      </c>
      <c r="G106" s="51"/>
      <c r="H106" s="50">
        <v>1431.88</v>
      </c>
      <c r="I106" s="50">
        <v>191.33</v>
      </c>
      <c r="J106" s="50">
        <v>24</v>
      </c>
      <c r="K106" s="50">
        <v>7.48</v>
      </c>
      <c r="L106" s="50" t="s">
        <v>206</v>
      </c>
      <c r="M106" s="51" t="s">
        <v>216</v>
      </c>
      <c r="N106" s="65" t="s">
        <v>206</v>
      </c>
      <c r="Q106" t="s">
        <v>256</v>
      </c>
      <c r="R106" s="2" t="s">
        <v>260</v>
      </c>
    </row>
    <row r="107" spans="1:21" ht="27" thickBot="1" x14ac:dyDescent="0.35">
      <c r="A107" s="54" t="s">
        <v>207</v>
      </c>
      <c r="B107" s="51" t="s">
        <v>23</v>
      </c>
      <c r="C107" s="51">
        <v>54</v>
      </c>
      <c r="D107" s="51"/>
      <c r="E107" s="51" t="s">
        <v>15</v>
      </c>
      <c r="F107" s="51">
        <v>39</v>
      </c>
      <c r="G107" s="51"/>
      <c r="H107" s="50">
        <v>976.59</v>
      </c>
      <c r="I107" s="50">
        <v>191.33</v>
      </c>
      <c r="J107" s="50">
        <v>24</v>
      </c>
      <c r="K107" s="50">
        <v>5.0999999999999996</v>
      </c>
      <c r="L107" s="50" t="s">
        <v>206</v>
      </c>
      <c r="M107" s="51" t="s">
        <v>216</v>
      </c>
      <c r="N107" s="65">
        <v>5.0000000000000001E-4</v>
      </c>
      <c r="Q107" t="s">
        <v>257</v>
      </c>
      <c r="R107" s="2" t="s">
        <v>259</v>
      </c>
    </row>
    <row r="108" spans="1:21" ht="27" thickBot="1" x14ac:dyDescent="0.35">
      <c r="A108" s="54" t="s">
        <v>207</v>
      </c>
      <c r="B108" s="51" t="s">
        <v>23</v>
      </c>
      <c r="C108" s="51">
        <v>54</v>
      </c>
      <c r="D108" s="51"/>
      <c r="E108" s="51" t="s">
        <v>15</v>
      </c>
      <c r="F108" s="51">
        <v>54</v>
      </c>
      <c r="G108" s="51"/>
      <c r="H108" s="76">
        <v>-341.99</v>
      </c>
      <c r="I108" s="50">
        <v>191.33</v>
      </c>
      <c r="J108" s="50">
        <v>24</v>
      </c>
      <c r="K108" s="76">
        <v>-1.79</v>
      </c>
      <c r="L108" s="50">
        <v>8.6499999999999994E-2</v>
      </c>
      <c r="M108" s="51" t="s">
        <v>216</v>
      </c>
      <c r="N108" s="65">
        <v>1</v>
      </c>
    </row>
    <row r="109" spans="1:21" ht="27" thickBot="1" x14ac:dyDescent="0.35">
      <c r="A109" s="54" t="s">
        <v>207</v>
      </c>
      <c r="B109" s="51" t="s">
        <v>15</v>
      </c>
      <c r="C109" s="51">
        <v>32</v>
      </c>
      <c r="D109" s="51"/>
      <c r="E109" s="51" t="s">
        <v>15</v>
      </c>
      <c r="F109" s="51">
        <v>39</v>
      </c>
      <c r="G109" s="51"/>
      <c r="H109" s="76">
        <v>-455.29</v>
      </c>
      <c r="I109" s="50">
        <v>191.33</v>
      </c>
      <c r="J109" s="50">
        <v>24</v>
      </c>
      <c r="K109" s="76">
        <v>-2.38</v>
      </c>
      <c r="L109" s="50">
        <v>2.5600000000000001E-2</v>
      </c>
      <c r="M109" s="51" t="s">
        <v>216</v>
      </c>
      <c r="N109" s="65">
        <v>0.38440000000000002</v>
      </c>
    </row>
    <row r="110" spans="1:21" ht="27" thickBot="1" x14ac:dyDescent="0.35">
      <c r="A110" s="54" t="s">
        <v>207</v>
      </c>
      <c r="B110" s="51" t="s">
        <v>15</v>
      </c>
      <c r="C110" s="51">
        <v>32</v>
      </c>
      <c r="D110" s="51"/>
      <c r="E110" s="51" t="s">
        <v>15</v>
      </c>
      <c r="F110" s="51">
        <v>54</v>
      </c>
      <c r="G110" s="51"/>
      <c r="H110" s="76">
        <v>-1773.86</v>
      </c>
      <c r="I110" s="50">
        <v>191.33</v>
      </c>
      <c r="J110" s="50">
        <v>24</v>
      </c>
      <c r="K110" s="76">
        <v>-9.27</v>
      </c>
      <c r="L110" s="50" t="s">
        <v>206</v>
      </c>
      <c r="M110" s="51" t="s">
        <v>216</v>
      </c>
      <c r="N110" s="65" t="s">
        <v>206</v>
      </c>
    </row>
    <row r="111" spans="1:21" ht="27" thickBot="1" x14ac:dyDescent="0.35">
      <c r="A111" s="54" t="s">
        <v>207</v>
      </c>
      <c r="B111" s="51" t="s">
        <v>15</v>
      </c>
      <c r="C111" s="51">
        <v>39</v>
      </c>
      <c r="D111" s="51"/>
      <c r="E111" s="51" t="s">
        <v>15</v>
      </c>
      <c r="F111" s="51">
        <v>54</v>
      </c>
      <c r="G111" s="51"/>
      <c r="H111" s="76">
        <v>-1318.57</v>
      </c>
      <c r="I111" s="50">
        <v>191.33</v>
      </c>
      <c r="J111" s="50">
        <v>24</v>
      </c>
      <c r="K111" s="76">
        <v>-6.89</v>
      </c>
      <c r="L111" s="50" t="s">
        <v>206</v>
      </c>
      <c r="M111" s="51" t="s">
        <v>216</v>
      </c>
      <c r="N111" s="65" t="s">
        <v>206</v>
      </c>
    </row>
    <row r="112" spans="1:21" ht="27" thickBot="1" x14ac:dyDescent="0.35">
      <c r="A112" s="54" t="s">
        <v>146</v>
      </c>
      <c r="B112" s="51" t="s">
        <v>23</v>
      </c>
      <c r="C112" s="51"/>
      <c r="D112" s="51">
        <v>0</v>
      </c>
      <c r="E112" s="51" t="s">
        <v>23</v>
      </c>
      <c r="F112" s="51"/>
      <c r="G112" s="51">
        <v>1</v>
      </c>
      <c r="H112" s="76">
        <v>-22.7288</v>
      </c>
      <c r="I112" s="50">
        <v>156.22</v>
      </c>
      <c r="J112" s="50">
        <v>24</v>
      </c>
      <c r="K112" s="76">
        <v>-0.15</v>
      </c>
      <c r="L112" s="50">
        <v>0.88549999999999995</v>
      </c>
      <c r="M112" s="51" t="s">
        <v>216</v>
      </c>
      <c r="N112" s="65">
        <v>1</v>
      </c>
    </row>
    <row r="113" spans="1:14" ht="27" thickBot="1" x14ac:dyDescent="0.35">
      <c r="A113" s="54" t="s">
        <v>146</v>
      </c>
      <c r="B113" s="51" t="s">
        <v>23</v>
      </c>
      <c r="C113" s="51"/>
      <c r="D113" s="51">
        <v>0</v>
      </c>
      <c r="E113" s="51" t="s">
        <v>15</v>
      </c>
      <c r="F113" s="51"/>
      <c r="G113" s="51">
        <v>0</v>
      </c>
      <c r="H113" s="76">
        <v>-27.732099999999999</v>
      </c>
      <c r="I113" s="50">
        <v>156.22</v>
      </c>
      <c r="J113" s="50">
        <v>24</v>
      </c>
      <c r="K113" s="76">
        <v>-0.18</v>
      </c>
      <c r="L113" s="50">
        <v>0.86060000000000003</v>
      </c>
      <c r="M113" s="51" t="s">
        <v>216</v>
      </c>
      <c r="N113" s="65">
        <v>1</v>
      </c>
    </row>
    <row r="114" spans="1:14" ht="27" thickBot="1" x14ac:dyDescent="0.35">
      <c r="A114" s="54" t="s">
        <v>146</v>
      </c>
      <c r="B114" s="51" t="s">
        <v>23</v>
      </c>
      <c r="C114" s="51"/>
      <c r="D114" s="51">
        <v>0</v>
      </c>
      <c r="E114" s="51" t="s">
        <v>15</v>
      </c>
      <c r="F114" s="51"/>
      <c r="G114" s="51">
        <v>1</v>
      </c>
      <c r="H114" s="50">
        <v>44.654299999999999</v>
      </c>
      <c r="I114" s="50">
        <v>156.22</v>
      </c>
      <c r="J114" s="50">
        <v>24</v>
      </c>
      <c r="K114" s="50">
        <v>0.28999999999999998</v>
      </c>
      <c r="L114" s="50">
        <v>0.77749999999999997</v>
      </c>
      <c r="M114" s="51" t="s">
        <v>216</v>
      </c>
      <c r="N114" s="65">
        <v>1</v>
      </c>
    </row>
    <row r="115" spans="1:14" ht="27" thickBot="1" x14ac:dyDescent="0.35">
      <c r="A115" s="54" t="s">
        <v>146</v>
      </c>
      <c r="B115" s="51" t="s">
        <v>23</v>
      </c>
      <c r="C115" s="51"/>
      <c r="D115" s="51">
        <v>1</v>
      </c>
      <c r="E115" s="51" t="s">
        <v>15</v>
      </c>
      <c r="F115" s="51"/>
      <c r="G115" s="51">
        <v>0</v>
      </c>
      <c r="H115" s="76">
        <v>-5.0033000000000003</v>
      </c>
      <c r="I115" s="50">
        <v>156.22</v>
      </c>
      <c r="J115" s="50">
        <v>24</v>
      </c>
      <c r="K115" s="76">
        <v>-0.03</v>
      </c>
      <c r="L115" s="50">
        <v>0.97470000000000001</v>
      </c>
      <c r="M115" s="51" t="s">
        <v>216</v>
      </c>
      <c r="N115" s="65">
        <v>1</v>
      </c>
    </row>
    <row r="116" spans="1:14" ht="27" thickBot="1" x14ac:dyDescent="0.35">
      <c r="A116" s="54" t="s">
        <v>146</v>
      </c>
      <c r="B116" s="51" t="s">
        <v>23</v>
      </c>
      <c r="C116" s="51"/>
      <c r="D116" s="51">
        <v>1</v>
      </c>
      <c r="E116" s="51" t="s">
        <v>15</v>
      </c>
      <c r="F116" s="51"/>
      <c r="G116" s="51">
        <v>1</v>
      </c>
      <c r="H116" s="50">
        <v>67.383099999999999</v>
      </c>
      <c r="I116" s="50">
        <v>156.22</v>
      </c>
      <c r="J116" s="50">
        <v>24</v>
      </c>
      <c r="K116" s="50">
        <v>0.43</v>
      </c>
      <c r="L116" s="50">
        <v>0.67010000000000003</v>
      </c>
      <c r="M116" s="51" t="s">
        <v>216</v>
      </c>
      <c r="N116" s="65">
        <v>1</v>
      </c>
    </row>
    <row r="117" spans="1:14" ht="27" thickBot="1" x14ac:dyDescent="0.35">
      <c r="A117" s="54" t="s">
        <v>146</v>
      </c>
      <c r="B117" s="51" t="s">
        <v>15</v>
      </c>
      <c r="C117" s="51"/>
      <c r="D117" s="51">
        <v>0</v>
      </c>
      <c r="E117" s="51" t="s">
        <v>15</v>
      </c>
      <c r="F117" s="51"/>
      <c r="G117" s="51">
        <v>1</v>
      </c>
      <c r="H117" s="50">
        <v>72.386399999999995</v>
      </c>
      <c r="I117" s="50">
        <v>156.22</v>
      </c>
      <c r="J117" s="50">
        <v>24</v>
      </c>
      <c r="K117" s="50">
        <v>0.46</v>
      </c>
      <c r="L117" s="50">
        <v>0.64729999999999999</v>
      </c>
      <c r="M117" s="51" t="s">
        <v>216</v>
      </c>
      <c r="N117" s="65">
        <v>1</v>
      </c>
    </row>
    <row r="118" spans="1:14" ht="27" thickBot="1" x14ac:dyDescent="0.35">
      <c r="A118" s="54" t="s">
        <v>208</v>
      </c>
      <c r="B118" s="51"/>
      <c r="C118" s="51">
        <v>32</v>
      </c>
      <c r="D118" s="51">
        <v>0</v>
      </c>
      <c r="E118" s="51"/>
      <c r="F118" s="51">
        <v>32</v>
      </c>
      <c r="G118" s="51">
        <v>1</v>
      </c>
      <c r="H118" s="50">
        <v>25.4251</v>
      </c>
      <c r="I118" s="50">
        <v>191.33</v>
      </c>
      <c r="J118" s="50">
        <v>24</v>
      </c>
      <c r="K118" s="50">
        <v>0.13</v>
      </c>
      <c r="L118" s="50">
        <v>0.89539999999999997</v>
      </c>
      <c r="M118" s="51" t="s">
        <v>216</v>
      </c>
      <c r="N118" s="65">
        <v>1</v>
      </c>
    </row>
    <row r="119" spans="1:14" ht="27" thickBot="1" x14ac:dyDescent="0.35">
      <c r="A119" s="54" t="s">
        <v>208</v>
      </c>
      <c r="B119" s="51"/>
      <c r="C119" s="51">
        <v>32</v>
      </c>
      <c r="D119" s="51">
        <v>0</v>
      </c>
      <c r="E119" s="51"/>
      <c r="F119" s="51">
        <v>39</v>
      </c>
      <c r="G119" s="51">
        <v>0</v>
      </c>
      <c r="H119" s="76">
        <v>-620.26</v>
      </c>
      <c r="I119" s="50">
        <v>191.33</v>
      </c>
      <c r="J119" s="50">
        <v>24</v>
      </c>
      <c r="K119" s="76">
        <v>-3.24</v>
      </c>
      <c r="L119" s="50">
        <v>3.5000000000000001E-3</v>
      </c>
      <c r="M119" s="51" t="s">
        <v>216</v>
      </c>
      <c r="N119" s="65">
        <v>5.21E-2</v>
      </c>
    </row>
    <row r="120" spans="1:14" ht="27" thickBot="1" x14ac:dyDescent="0.35">
      <c r="A120" s="54" t="s">
        <v>208</v>
      </c>
      <c r="B120" s="51"/>
      <c r="C120" s="51">
        <v>32</v>
      </c>
      <c r="D120" s="51">
        <v>0</v>
      </c>
      <c r="E120" s="51"/>
      <c r="F120" s="51">
        <v>39</v>
      </c>
      <c r="G120" s="51">
        <v>1</v>
      </c>
      <c r="H120" s="76">
        <v>-591.5</v>
      </c>
      <c r="I120" s="50">
        <v>191.33</v>
      </c>
      <c r="J120" s="50">
        <v>24</v>
      </c>
      <c r="K120" s="76">
        <v>-3.09</v>
      </c>
      <c r="L120" s="50">
        <v>5.0000000000000001E-3</v>
      </c>
      <c r="M120" s="51" t="s">
        <v>216</v>
      </c>
      <c r="N120" s="65">
        <v>7.4800000000000005E-2</v>
      </c>
    </row>
    <row r="121" spans="1:14" ht="27" thickBot="1" x14ac:dyDescent="0.35">
      <c r="A121" s="54" t="s">
        <v>208</v>
      </c>
      <c r="B121" s="51"/>
      <c r="C121" s="51">
        <v>32</v>
      </c>
      <c r="D121" s="51">
        <v>0</v>
      </c>
      <c r="E121" s="51"/>
      <c r="F121" s="51">
        <v>54</v>
      </c>
      <c r="G121" s="51">
        <v>0</v>
      </c>
      <c r="H121" s="76">
        <v>-1581.6</v>
      </c>
      <c r="I121" s="50">
        <v>191.33</v>
      </c>
      <c r="J121" s="50">
        <v>24</v>
      </c>
      <c r="K121" s="76">
        <v>-8.27</v>
      </c>
      <c r="L121" s="50" t="s">
        <v>206</v>
      </c>
      <c r="M121" s="51" t="s">
        <v>216</v>
      </c>
      <c r="N121" s="65" t="s">
        <v>206</v>
      </c>
    </row>
    <row r="122" spans="1:14" ht="27" thickBot="1" x14ac:dyDescent="0.35">
      <c r="A122" s="54" t="s">
        <v>208</v>
      </c>
      <c r="B122" s="51"/>
      <c r="C122" s="51">
        <v>32</v>
      </c>
      <c r="D122" s="51">
        <v>0</v>
      </c>
      <c r="E122" s="51"/>
      <c r="F122" s="51">
        <v>54</v>
      </c>
      <c r="G122" s="51">
        <v>1</v>
      </c>
      <c r="H122" s="76">
        <v>-1561.29</v>
      </c>
      <c r="I122" s="50">
        <v>191.33</v>
      </c>
      <c r="J122" s="50">
        <v>24</v>
      </c>
      <c r="K122" s="76">
        <v>-8.16</v>
      </c>
      <c r="L122" s="50" t="s">
        <v>206</v>
      </c>
      <c r="M122" s="51" t="s">
        <v>216</v>
      </c>
      <c r="N122" s="65" t="s">
        <v>206</v>
      </c>
    </row>
    <row r="123" spans="1:14" ht="27" thickBot="1" x14ac:dyDescent="0.35">
      <c r="A123" s="54" t="s">
        <v>208</v>
      </c>
      <c r="B123" s="51"/>
      <c r="C123" s="51">
        <v>32</v>
      </c>
      <c r="D123" s="51">
        <v>1</v>
      </c>
      <c r="E123" s="51"/>
      <c r="F123" s="51">
        <v>39</v>
      </c>
      <c r="G123" s="51">
        <v>0</v>
      </c>
      <c r="H123" s="76">
        <v>-645.67999999999995</v>
      </c>
      <c r="I123" s="50">
        <v>191.33</v>
      </c>
      <c r="J123" s="50">
        <v>24</v>
      </c>
      <c r="K123" s="76">
        <v>-3.37</v>
      </c>
      <c r="L123" s="50">
        <v>2.5000000000000001E-3</v>
      </c>
      <c r="M123" s="51" t="s">
        <v>216</v>
      </c>
      <c r="N123" s="65">
        <v>3.7600000000000001E-2</v>
      </c>
    </row>
    <row r="124" spans="1:14" ht="27" thickBot="1" x14ac:dyDescent="0.35">
      <c r="A124" s="54" t="s">
        <v>208</v>
      </c>
      <c r="B124" s="51"/>
      <c r="C124" s="51">
        <v>32</v>
      </c>
      <c r="D124" s="51">
        <v>1</v>
      </c>
      <c r="E124" s="51"/>
      <c r="F124" s="51">
        <v>39</v>
      </c>
      <c r="G124" s="51">
        <v>1</v>
      </c>
      <c r="H124" s="76">
        <v>-616.92999999999995</v>
      </c>
      <c r="I124" s="50">
        <v>191.33</v>
      </c>
      <c r="J124" s="50">
        <v>24</v>
      </c>
      <c r="K124" s="76">
        <v>-3.22</v>
      </c>
      <c r="L124" s="50">
        <v>3.5999999999999999E-3</v>
      </c>
      <c r="M124" s="51" t="s">
        <v>216</v>
      </c>
      <c r="N124" s="65">
        <v>5.4300000000000001E-2</v>
      </c>
    </row>
    <row r="125" spans="1:14" ht="27" thickBot="1" x14ac:dyDescent="0.35">
      <c r="A125" s="54" t="s">
        <v>208</v>
      </c>
      <c r="B125" s="51"/>
      <c r="C125" s="51">
        <v>32</v>
      </c>
      <c r="D125" s="51">
        <v>1</v>
      </c>
      <c r="E125" s="51"/>
      <c r="F125" s="51">
        <v>54</v>
      </c>
      <c r="G125" s="51">
        <v>0</v>
      </c>
      <c r="H125" s="76">
        <v>-1607.02</v>
      </c>
      <c r="I125" s="50">
        <v>191.33</v>
      </c>
      <c r="J125" s="50">
        <v>24</v>
      </c>
      <c r="K125" s="76">
        <v>-8.4</v>
      </c>
      <c r="L125" s="50" t="s">
        <v>206</v>
      </c>
      <c r="M125" s="51" t="s">
        <v>216</v>
      </c>
      <c r="N125" s="65" t="s">
        <v>206</v>
      </c>
    </row>
    <row r="126" spans="1:14" ht="27" thickBot="1" x14ac:dyDescent="0.35">
      <c r="A126" s="54" t="s">
        <v>208</v>
      </c>
      <c r="B126" s="51"/>
      <c r="C126" s="51">
        <v>32</v>
      </c>
      <c r="D126" s="51">
        <v>1</v>
      </c>
      <c r="E126" s="51"/>
      <c r="F126" s="51">
        <v>54</v>
      </c>
      <c r="G126" s="51">
        <v>1</v>
      </c>
      <c r="H126" s="76">
        <v>-1586.71</v>
      </c>
      <c r="I126" s="50">
        <v>191.33</v>
      </c>
      <c r="J126" s="50">
        <v>24</v>
      </c>
      <c r="K126" s="76">
        <v>-8.2899999999999991</v>
      </c>
      <c r="L126" s="50" t="s">
        <v>206</v>
      </c>
      <c r="M126" s="51" t="s">
        <v>216</v>
      </c>
      <c r="N126" s="65" t="s">
        <v>206</v>
      </c>
    </row>
    <row r="127" spans="1:14" ht="27" thickBot="1" x14ac:dyDescent="0.35">
      <c r="A127" s="54" t="s">
        <v>208</v>
      </c>
      <c r="B127" s="51"/>
      <c r="C127" s="51">
        <v>39</v>
      </c>
      <c r="D127" s="51">
        <v>0</v>
      </c>
      <c r="E127" s="51"/>
      <c r="F127" s="51">
        <v>39</v>
      </c>
      <c r="G127" s="51">
        <v>1</v>
      </c>
      <c r="H127" s="50">
        <v>28.752700000000001</v>
      </c>
      <c r="I127" s="50">
        <v>191.33</v>
      </c>
      <c r="J127" s="50">
        <v>24</v>
      </c>
      <c r="K127" s="50">
        <v>0.15</v>
      </c>
      <c r="L127" s="50">
        <v>0.88180000000000003</v>
      </c>
      <c r="M127" s="51" t="s">
        <v>216</v>
      </c>
      <c r="N127" s="65">
        <v>1</v>
      </c>
    </row>
    <row r="128" spans="1:14" ht="27" thickBot="1" x14ac:dyDescent="0.35">
      <c r="A128" s="54" t="s">
        <v>208</v>
      </c>
      <c r="B128" s="51"/>
      <c r="C128" s="51">
        <v>39</v>
      </c>
      <c r="D128" s="51">
        <v>0</v>
      </c>
      <c r="E128" s="51"/>
      <c r="F128" s="51">
        <v>54</v>
      </c>
      <c r="G128" s="51">
        <v>0</v>
      </c>
      <c r="H128" s="76">
        <v>-961.34</v>
      </c>
      <c r="I128" s="50">
        <v>191.33</v>
      </c>
      <c r="J128" s="50">
        <v>24</v>
      </c>
      <c r="K128" s="76">
        <v>-5.0199999999999996</v>
      </c>
      <c r="L128" s="50" t="s">
        <v>206</v>
      </c>
      <c r="M128" s="51" t="s">
        <v>216</v>
      </c>
      <c r="N128" s="65">
        <v>5.9999999999999995E-4</v>
      </c>
    </row>
    <row r="129" spans="1:14" ht="27" thickBot="1" x14ac:dyDescent="0.35">
      <c r="A129" s="54" t="s">
        <v>208</v>
      </c>
      <c r="B129" s="51"/>
      <c r="C129" s="51">
        <v>39</v>
      </c>
      <c r="D129" s="51">
        <v>0</v>
      </c>
      <c r="E129" s="51"/>
      <c r="F129" s="51">
        <v>54</v>
      </c>
      <c r="G129" s="51">
        <v>1</v>
      </c>
      <c r="H129" s="76">
        <v>-941.03</v>
      </c>
      <c r="I129" s="50">
        <v>191.33</v>
      </c>
      <c r="J129" s="50">
        <v>24</v>
      </c>
      <c r="K129" s="76">
        <v>-4.92</v>
      </c>
      <c r="L129" s="50" t="s">
        <v>206</v>
      </c>
      <c r="M129" s="51" t="s">
        <v>216</v>
      </c>
      <c r="N129" s="65">
        <v>8.0000000000000004E-4</v>
      </c>
    </row>
    <row r="130" spans="1:14" ht="27" thickBot="1" x14ac:dyDescent="0.35">
      <c r="A130" s="54" t="s">
        <v>208</v>
      </c>
      <c r="B130" s="51"/>
      <c r="C130" s="51">
        <v>39</v>
      </c>
      <c r="D130" s="51">
        <v>1</v>
      </c>
      <c r="E130" s="51"/>
      <c r="F130" s="51">
        <v>54</v>
      </c>
      <c r="G130" s="51">
        <v>0</v>
      </c>
      <c r="H130" s="76">
        <v>-990.09</v>
      </c>
      <c r="I130" s="50">
        <v>191.33</v>
      </c>
      <c r="J130" s="50">
        <v>24</v>
      </c>
      <c r="K130" s="76">
        <v>-5.17</v>
      </c>
      <c r="L130" s="50" t="s">
        <v>206</v>
      </c>
      <c r="M130" s="51" t="s">
        <v>216</v>
      </c>
      <c r="N130" s="65">
        <v>4.0000000000000002E-4</v>
      </c>
    </row>
    <row r="131" spans="1:14" ht="27" thickBot="1" x14ac:dyDescent="0.35">
      <c r="A131" s="54" t="s">
        <v>208</v>
      </c>
      <c r="B131" s="51"/>
      <c r="C131" s="51">
        <v>39</v>
      </c>
      <c r="D131" s="51">
        <v>1</v>
      </c>
      <c r="E131" s="51"/>
      <c r="F131" s="51">
        <v>54</v>
      </c>
      <c r="G131" s="51">
        <v>1</v>
      </c>
      <c r="H131" s="76">
        <v>-969.78</v>
      </c>
      <c r="I131" s="50">
        <v>191.33</v>
      </c>
      <c r="J131" s="50">
        <v>24</v>
      </c>
      <c r="K131" s="76">
        <v>-5.07</v>
      </c>
      <c r="L131" s="50" t="s">
        <v>206</v>
      </c>
      <c r="M131" s="51" t="s">
        <v>216</v>
      </c>
      <c r="N131" s="65">
        <v>5.0000000000000001E-4</v>
      </c>
    </row>
    <row r="132" spans="1:14" ht="27" thickBot="1" x14ac:dyDescent="0.35">
      <c r="A132" s="54" t="s">
        <v>208</v>
      </c>
      <c r="B132" s="51"/>
      <c r="C132" s="51">
        <v>54</v>
      </c>
      <c r="D132" s="51">
        <v>0</v>
      </c>
      <c r="E132" s="51"/>
      <c r="F132" s="51">
        <v>54</v>
      </c>
      <c r="G132" s="51">
        <v>1</v>
      </c>
      <c r="H132" s="50">
        <v>20.308599999999998</v>
      </c>
      <c r="I132" s="50">
        <v>191.33</v>
      </c>
      <c r="J132" s="50">
        <v>24</v>
      </c>
      <c r="K132" s="50">
        <v>0.11</v>
      </c>
      <c r="L132" s="50">
        <v>0.9163</v>
      </c>
      <c r="M132" s="51" t="s">
        <v>216</v>
      </c>
      <c r="N132" s="65">
        <v>1</v>
      </c>
    </row>
    <row r="133" spans="1:14" ht="40.200000000000003" thickBot="1" x14ac:dyDescent="0.35">
      <c r="A133" s="54" t="s">
        <v>209</v>
      </c>
      <c r="B133" s="51" t="s">
        <v>23</v>
      </c>
      <c r="C133" s="51">
        <v>32</v>
      </c>
      <c r="D133" s="51">
        <v>0</v>
      </c>
      <c r="E133" s="51" t="s">
        <v>23</v>
      </c>
      <c r="F133" s="51">
        <v>32</v>
      </c>
      <c r="G133" s="51">
        <v>1</v>
      </c>
      <c r="H133" s="50">
        <v>29.2895</v>
      </c>
      <c r="I133" s="50">
        <v>270.58</v>
      </c>
      <c r="J133" s="50">
        <v>24</v>
      </c>
      <c r="K133" s="50">
        <v>0.11</v>
      </c>
      <c r="L133" s="50">
        <v>0.91469999999999996</v>
      </c>
      <c r="M133" s="51" t="s">
        <v>216</v>
      </c>
      <c r="N133" s="65">
        <v>1</v>
      </c>
    </row>
    <row r="134" spans="1:14" ht="40.200000000000003" thickBot="1" x14ac:dyDescent="0.35">
      <c r="A134" s="54" t="s">
        <v>209</v>
      </c>
      <c r="B134" s="51" t="s">
        <v>23</v>
      </c>
      <c r="C134" s="51">
        <v>32</v>
      </c>
      <c r="D134" s="51">
        <v>0</v>
      </c>
      <c r="E134" s="51" t="s">
        <v>23</v>
      </c>
      <c r="F134" s="51">
        <v>39</v>
      </c>
      <c r="G134" s="51">
        <v>0</v>
      </c>
      <c r="H134" s="76">
        <v>-801.86</v>
      </c>
      <c r="I134" s="50">
        <v>270.58</v>
      </c>
      <c r="J134" s="50">
        <v>24</v>
      </c>
      <c r="K134" s="76">
        <v>-2.96</v>
      </c>
      <c r="L134" s="50">
        <v>6.7999999999999996E-3</v>
      </c>
      <c r="M134" s="51" t="s">
        <v>216</v>
      </c>
      <c r="N134" s="65">
        <v>0.4466</v>
      </c>
    </row>
    <row r="135" spans="1:14" ht="40.200000000000003" thickBot="1" x14ac:dyDescent="0.35">
      <c r="A135" s="54" t="s">
        <v>209</v>
      </c>
      <c r="B135" s="51" t="s">
        <v>23</v>
      </c>
      <c r="C135" s="51">
        <v>32</v>
      </c>
      <c r="D135" s="51">
        <v>0</v>
      </c>
      <c r="E135" s="51" t="s">
        <v>23</v>
      </c>
      <c r="F135" s="51">
        <v>39</v>
      </c>
      <c r="G135" s="51">
        <v>1</v>
      </c>
      <c r="H135" s="76">
        <v>-732.64</v>
      </c>
      <c r="I135" s="50">
        <v>270.58</v>
      </c>
      <c r="J135" s="50">
        <v>24</v>
      </c>
      <c r="K135" s="76">
        <v>-2.71</v>
      </c>
      <c r="L135" s="50">
        <v>1.23E-2</v>
      </c>
      <c r="M135" s="51" t="s">
        <v>216</v>
      </c>
      <c r="N135" s="65">
        <v>0.81110000000000004</v>
      </c>
    </row>
    <row r="136" spans="1:14" ht="40.200000000000003" thickBot="1" x14ac:dyDescent="0.35">
      <c r="A136" s="54" t="s">
        <v>209</v>
      </c>
      <c r="B136" s="51" t="s">
        <v>23</v>
      </c>
      <c r="C136" s="51">
        <v>32</v>
      </c>
      <c r="D136" s="51">
        <v>0</v>
      </c>
      <c r="E136" s="51" t="s">
        <v>23</v>
      </c>
      <c r="F136" s="51">
        <v>54</v>
      </c>
      <c r="G136" s="51">
        <v>0</v>
      </c>
      <c r="H136" s="76">
        <v>-1296.46</v>
      </c>
      <c r="I136" s="50">
        <v>270.58</v>
      </c>
      <c r="J136" s="50">
        <v>24</v>
      </c>
      <c r="K136" s="76">
        <v>-4.79</v>
      </c>
      <c r="L136" s="50" t="s">
        <v>206</v>
      </c>
      <c r="M136" s="51" t="s">
        <v>216</v>
      </c>
      <c r="N136" s="65">
        <v>4.7000000000000002E-3</v>
      </c>
    </row>
    <row r="137" spans="1:14" ht="40.200000000000003" thickBot="1" x14ac:dyDescent="0.35">
      <c r="A137" s="54" t="s">
        <v>209</v>
      </c>
      <c r="B137" s="51" t="s">
        <v>23</v>
      </c>
      <c r="C137" s="51">
        <v>32</v>
      </c>
      <c r="D137" s="51">
        <v>0</v>
      </c>
      <c r="E137" s="51" t="s">
        <v>23</v>
      </c>
      <c r="F137" s="51">
        <v>54</v>
      </c>
      <c r="G137" s="51">
        <v>1</v>
      </c>
      <c r="H137" s="76">
        <v>-1463.15</v>
      </c>
      <c r="I137" s="50">
        <v>270.58</v>
      </c>
      <c r="J137" s="50">
        <v>24</v>
      </c>
      <c r="K137" s="76">
        <v>-5.41</v>
      </c>
      <c r="L137" s="50" t="s">
        <v>206</v>
      </c>
      <c r="M137" s="51" t="s">
        <v>216</v>
      </c>
      <c r="N137" s="65">
        <v>1E-3</v>
      </c>
    </row>
    <row r="138" spans="1:14" ht="40.200000000000003" thickBot="1" x14ac:dyDescent="0.35">
      <c r="A138" s="54" t="s">
        <v>209</v>
      </c>
      <c r="B138" s="51" t="s">
        <v>23</v>
      </c>
      <c r="C138" s="51">
        <v>32</v>
      </c>
      <c r="D138" s="51">
        <v>0</v>
      </c>
      <c r="E138" s="51" t="s">
        <v>15</v>
      </c>
      <c r="F138" s="51">
        <v>32</v>
      </c>
      <c r="G138" s="51">
        <v>0</v>
      </c>
      <c r="H138" s="50">
        <v>41.2941</v>
      </c>
      <c r="I138" s="50">
        <v>270.58</v>
      </c>
      <c r="J138" s="50">
        <v>24</v>
      </c>
      <c r="K138" s="50">
        <v>0.15</v>
      </c>
      <c r="L138" s="50">
        <v>0.88</v>
      </c>
      <c r="M138" s="51" t="s">
        <v>216</v>
      </c>
      <c r="N138" s="65">
        <v>1</v>
      </c>
    </row>
    <row r="139" spans="1:14" ht="40.200000000000003" thickBot="1" x14ac:dyDescent="0.35">
      <c r="A139" s="54" t="s">
        <v>209</v>
      </c>
      <c r="B139" s="51" t="s">
        <v>23</v>
      </c>
      <c r="C139" s="51">
        <v>32</v>
      </c>
      <c r="D139" s="51">
        <v>0</v>
      </c>
      <c r="E139" s="51" t="s">
        <v>15</v>
      </c>
      <c r="F139" s="51">
        <v>32</v>
      </c>
      <c r="G139" s="51">
        <v>1</v>
      </c>
      <c r="H139" s="50">
        <v>62.854700000000001</v>
      </c>
      <c r="I139" s="50">
        <v>270.58</v>
      </c>
      <c r="J139" s="50">
        <v>24</v>
      </c>
      <c r="K139" s="50">
        <v>0.23</v>
      </c>
      <c r="L139" s="50">
        <v>0.81830000000000003</v>
      </c>
      <c r="M139" s="51" t="s">
        <v>216</v>
      </c>
      <c r="N139" s="65">
        <v>1</v>
      </c>
    </row>
    <row r="140" spans="1:14" ht="40.200000000000003" thickBot="1" x14ac:dyDescent="0.35">
      <c r="A140" s="54" t="s">
        <v>209</v>
      </c>
      <c r="B140" s="51" t="s">
        <v>23</v>
      </c>
      <c r="C140" s="51">
        <v>32</v>
      </c>
      <c r="D140" s="51">
        <v>0</v>
      </c>
      <c r="E140" s="51" t="s">
        <v>15</v>
      </c>
      <c r="F140" s="51">
        <v>39</v>
      </c>
      <c r="G140" s="51">
        <v>0</v>
      </c>
      <c r="H140" s="76">
        <v>-397.36</v>
      </c>
      <c r="I140" s="50">
        <v>270.58</v>
      </c>
      <c r="J140" s="50">
        <v>24</v>
      </c>
      <c r="K140" s="76">
        <v>-1.47</v>
      </c>
      <c r="L140" s="50">
        <v>0.15490000000000001</v>
      </c>
      <c r="M140" s="51" t="s">
        <v>216</v>
      </c>
      <c r="N140" s="65">
        <v>1</v>
      </c>
    </row>
    <row r="141" spans="1:14" ht="40.200000000000003" thickBot="1" x14ac:dyDescent="0.35">
      <c r="A141" s="54" t="s">
        <v>209</v>
      </c>
      <c r="B141" s="51" t="s">
        <v>23</v>
      </c>
      <c r="C141" s="51">
        <v>32</v>
      </c>
      <c r="D141" s="51">
        <v>0</v>
      </c>
      <c r="E141" s="51" t="s">
        <v>15</v>
      </c>
      <c r="F141" s="51">
        <v>39</v>
      </c>
      <c r="G141" s="51">
        <v>1</v>
      </c>
      <c r="H141" s="76">
        <v>-409.08</v>
      </c>
      <c r="I141" s="50">
        <v>270.58</v>
      </c>
      <c r="J141" s="50">
        <v>24</v>
      </c>
      <c r="K141" s="76">
        <v>-1.51</v>
      </c>
      <c r="L141" s="50">
        <v>0.14360000000000001</v>
      </c>
      <c r="M141" s="51" t="s">
        <v>216</v>
      </c>
      <c r="N141" s="65">
        <v>1</v>
      </c>
    </row>
    <row r="142" spans="1:14" ht="40.200000000000003" thickBot="1" x14ac:dyDescent="0.35">
      <c r="A142" s="54" t="s">
        <v>209</v>
      </c>
      <c r="B142" s="51" t="s">
        <v>23</v>
      </c>
      <c r="C142" s="51">
        <v>32</v>
      </c>
      <c r="D142" s="51">
        <v>0</v>
      </c>
      <c r="E142" s="51" t="s">
        <v>15</v>
      </c>
      <c r="F142" s="51">
        <v>54</v>
      </c>
      <c r="G142" s="51">
        <v>0</v>
      </c>
      <c r="H142" s="76">
        <v>-1825.45</v>
      </c>
      <c r="I142" s="50">
        <v>270.58</v>
      </c>
      <c r="J142" s="50">
        <v>24</v>
      </c>
      <c r="K142" s="76">
        <v>-6.75</v>
      </c>
      <c r="L142" s="50" t="s">
        <v>206</v>
      </c>
      <c r="M142" s="51" t="s">
        <v>216</v>
      </c>
      <c r="N142" s="65" t="s">
        <v>206</v>
      </c>
    </row>
    <row r="143" spans="1:14" ht="40.200000000000003" thickBot="1" x14ac:dyDescent="0.35">
      <c r="A143" s="54" t="s">
        <v>209</v>
      </c>
      <c r="B143" s="51" t="s">
        <v>23</v>
      </c>
      <c r="C143" s="51">
        <v>32</v>
      </c>
      <c r="D143" s="51">
        <v>0</v>
      </c>
      <c r="E143" s="51" t="s">
        <v>15</v>
      </c>
      <c r="F143" s="51">
        <v>54</v>
      </c>
      <c r="G143" s="51">
        <v>1</v>
      </c>
      <c r="H143" s="76">
        <v>-1618.13</v>
      </c>
      <c r="I143" s="50">
        <v>270.58</v>
      </c>
      <c r="J143" s="50">
        <v>24</v>
      </c>
      <c r="K143" s="76">
        <v>-5.98</v>
      </c>
      <c r="L143" s="50" t="s">
        <v>206</v>
      </c>
      <c r="M143" s="51" t="s">
        <v>216</v>
      </c>
      <c r="N143" s="65">
        <v>2.0000000000000001E-4</v>
      </c>
    </row>
    <row r="144" spans="1:14" ht="40.200000000000003" thickBot="1" x14ac:dyDescent="0.35">
      <c r="A144" s="54" t="s">
        <v>209</v>
      </c>
      <c r="B144" s="51" t="s">
        <v>23</v>
      </c>
      <c r="C144" s="51">
        <v>32</v>
      </c>
      <c r="D144" s="51">
        <v>1</v>
      </c>
      <c r="E144" s="51" t="s">
        <v>23</v>
      </c>
      <c r="F144" s="51">
        <v>39</v>
      </c>
      <c r="G144" s="51">
        <v>0</v>
      </c>
      <c r="H144" s="76">
        <v>-831.15</v>
      </c>
      <c r="I144" s="50">
        <v>270.58</v>
      </c>
      <c r="J144" s="50">
        <v>24</v>
      </c>
      <c r="K144" s="76">
        <v>-3.07</v>
      </c>
      <c r="L144" s="50">
        <v>5.1999999999999998E-3</v>
      </c>
      <c r="M144" s="51" t="s">
        <v>216</v>
      </c>
      <c r="N144" s="65">
        <v>0.34520000000000001</v>
      </c>
    </row>
    <row r="145" spans="1:14" ht="40.200000000000003" thickBot="1" x14ac:dyDescent="0.35">
      <c r="A145" s="54" t="s">
        <v>209</v>
      </c>
      <c r="B145" s="51" t="s">
        <v>23</v>
      </c>
      <c r="C145" s="51">
        <v>32</v>
      </c>
      <c r="D145" s="51">
        <v>1</v>
      </c>
      <c r="E145" s="51" t="s">
        <v>23</v>
      </c>
      <c r="F145" s="51">
        <v>39</v>
      </c>
      <c r="G145" s="51">
        <v>1</v>
      </c>
      <c r="H145" s="76">
        <v>-761.93</v>
      </c>
      <c r="I145" s="50">
        <v>270.58</v>
      </c>
      <c r="J145" s="50">
        <v>24</v>
      </c>
      <c r="K145" s="76">
        <v>-2.82</v>
      </c>
      <c r="L145" s="50">
        <v>9.5999999999999992E-3</v>
      </c>
      <c r="M145" s="51" t="s">
        <v>216</v>
      </c>
      <c r="N145" s="65">
        <v>0.63149999999999995</v>
      </c>
    </row>
    <row r="146" spans="1:14" ht="40.200000000000003" thickBot="1" x14ac:dyDescent="0.35">
      <c r="A146" s="54" t="s">
        <v>209</v>
      </c>
      <c r="B146" s="51" t="s">
        <v>23</v>
      </c>
      <c r="C146" s="51">
        <v>32</v>
      </c>
      <c r="D146" s="51">
        <v>1</v>
      </c>
      <c r="E146" s="51" t="s">
        <v>23</v>
      </c>
      <c r="F146" s="51">
        <v>54</v>
      </c>
      <c r="G146" s="51">
        <v>0</v>
      </c>
      <c r="H146" s="76">
        <v>-1325.74</v>
      </c>
      <c r="I146" s="50">
        <v>270.58</v>
      </c>
      <c r="J146" s="50">
        <v>24</v>
      </c>
      <c r="K146" s="76">
        <v>-4.9000000000000004</v>
      </c>
      <c r="L146" s="50" t="s">
        <v>206</v>
      </c>
      <c r="M146" s="51" t="s">
        <v>216</v>
      </c>
      <c r="N146" s="65">
        <v>3.5000000000000001E-3</v>
      </c>
    </row>
    <row r="147" spans="1:14" ht="40.200000000000003" thickBot="1" x14ac:dyDescent="0.35">
      <c r="A147" s="54" t="s">
        <v>209</v>
      </c>
      <c r="B147" s="51" t="s">
        <v>23</v>
      </c>
      <c r="C147" s="51">
        <v>32</v>
      </c>
      <c r="D147" s="51">
        <v>1</v>
      </c>
      <c r="E147" s="51" t="s">
        <v>23</v>
      </c>
      <c r="F147" s="51">
        <v>54</v>
      </c>
      <c r="G147" s="51">
        <v>1</v>
      </c>
      <c r="H147" s="76">
        <v>-1492.44</v>
      </c>
      <c r="I147" s="50">
        <v>270.58</v>
      </c>
      <c r="J147" s="50">
        <v>24</v>
      </c>
      <c r="K147" s="76">
        <v>-5.52</v>
      </c>
      <c r="L147" s="50" t="s">
        <v>206</v>
      </c>
      <c r="M147" s="51" t="s">
        <v>216</v>
      </c>
      <c r="N147" s="65">
        <v>6.9999999999999999E-4</v>
      </c>
    </row>
    <row r="148" spans="1:14" ht="40.200000000000003" thickBot="1" x14ac:dyDescent="0.35">
      <c r="A148" s="54" t="s">
        <v>209</v>
      </c>
      <c r="B148" s="51" t="s">
        <v>23</v>
      </c>
      <c r="C148" s="51">
        <v>32</v>
      </c>
      <c r="D148" s="51">
        <v>1</v>
      </c>
      <c r="E148" s="51" t="s">
        <v>15</v>
      </c>
      <c r="F148" s="51">
        <v>32</v>
      </c>
      <c r="G148" s="51">
        <v>0</v>
      </c>
      <c r="H148" s="50">
        <v>12.0046</v>
      </c>
      <c r="I148" s="50">
        <v>270.58</v>
      </c>
      <c r="J148" s="50">
        <v>24</v>
      </c>
      <c r="K148" s="50">
        <v>0.04</v>
      </c>
      <c r="L148" s="50">
        <v>0.96499999999999997</v>
      </c>
      <c r="M148" s="51" t="s">
        <v>216</v>
      </c>
      <c r="N148" s="65">
        <v>1</v>
      </c>
    </row>
    <row r="149" spans="1:14" ht="40.200000000000003" thickBot="1" x14ac:dyDescent="0.35">
      <c r="A149" s="54" t="s">
        <v>209</v>
      </c>
      <c r="B149" s="51" t="s">
        <v>23</v>
      </c>
      <c r="C149" s="51">
        <v>32</v>
      </c>
      <c r="D149" s="51">
        <v>1</v>
      </c>
      <c r="E149" s="51" t="s">
        <v>15</v>
      </c>
      <c r="F149" s="51">
        <v>32</v>
      </c>
      <c r="G149" s="51">
        <v>1</v>
      </c>
      <c r="H149" s="50">
        <v>33.565199999999997</v>
      </c>
      <c r="I149" s="50">
        <v>270.58</v>
      </c>
      <c r="J149" s="50">
        <v>24</v>
      </c>
      <c r="K149" s="50">
        <v>0.12</v>
      </c>
      <c r="L149" s="50">
        <v>0.90229999999999999</v>
      </c>
      <c r="M149" s="51" t="s">
        <v>216</v>
      </c>
      <c r="N149" s="65">
        <v>1</v>
      </c>
    </row>
    <row r="150" spans="1:14" ht="40.200000000000003" thickBot="1" x14ac:dyDescent="0.35">
      <c r="A150" s="54" t="s">
        <v>209</v>
      </c>
      <c r="B150" s="51" t="s">
        <v>23</v>
      </c>
      <c r="C150" s="51">
        <v>32</v>
      </c>
      <c r="D150" s="51">
        <v>1</v>
      </c>
      <c r="E150" s="51" t="s">
        <v>15</v>
      </c>
      <c r="F150" s="51">
        <v>39</v>
      </c>
      <c r="G150" s="51">
        <v>0</v>
      </c>
      <c r="H150" s="76">
        <v>-426.65</v>
      </c>
      <c r="I150" s="50">
        <v>270.58</v>
      </c>
      <c r="J150" s="50">
        <v>24</v>
      </c>
      <c r="K150" s="76">
        <v>-1.58</v>
      </c>
      <c r="L150" s="50">
        <v>0.12790000000000001</v>
      </c>
      <c r="M150" s="51" t="s">
        <v>216</v>
      </c>
      <c r="N150" s="65">
        <v>1</v>
      </c>
    </row>
    <row r="151" spans="1:14" ht="40.200000000000003" thickBot="1" x14ac:dyDescent="0.35">
      <c r="A151" s="54" t="s">
        <v>209</v>
      </c>
      <c r="B151" s="51" t="s">
        <v>23</v>
      </c>
      <c r="C151" s="51">
        <v>32</v>
      </c>
      <c r="D151" s="51">
        <v>1</v>
      </c>
      <c r="E151" s="51" t="s">
        <v>15</v>
      </c>
      <c r="F151" s="51">
        <v>39</v>
      </c>
      <c r="G151" s="51">
        <v>1</v>
      </c>
      <c r="H151" s="76">
        <v>-438.36</v>
      </c>
      <c r="I151" s="50">
        <v>270.58</v>
      </c>
      <c r="J151" s="50">
        <v>24</v>
      </c>
      <c r="K151" s="76">
        <v>-1.62</v>
      </c>
      <c r="L151" s="50">
        <v>0.1183</v>
      </c>
      <c r="M151" s="51" t="s">
        <v>216</v>
      </c>
      <c r="N151" s="65">
        <v>1</v>
      </c>
    </row>
    <row r="152" spans="1:14" ht="40.200000000000003" thickBot="1" x14ac:dyDescent="0.35">
      <c r="A152" s="54" t="s">
        <v>209</v>
      </c>
      <c r="B152" s="51" t="s">
        <v>23</v>
      </c>
      <c r="C152" s="51">
        <v>32</v>
      </c>
      <c r="D152" s="51">
        <v>1</v>
      </c>
      <c r="E152" s="51" t="s">
        <v>15</v>
      </c>
      <c r="F152" s="51">
        <v>54</v>
      </c>
      <c r="G152" s="51">
        <v>0</v>
      </c>
      <c r="H152" s="76">
        <v>-1854.73</v>
      </c>
      <c r="I152" s="50">
        <v>270.58</v>
      </c>
      <c r="J152" s="50">
        <v>24</v>
      </c>
      <c r="K152" s="76">
        <v>-6.85</v>
      </c>
      <c r="L152" s="50" t="s">
        <v>206</v>
      </c>
      <c r="M152" s="51" t="s">
        <v>216</v>
      </c>
      <c r="N152" s="65" t="s">
        <v>206</v>
      </c>
    </row>
    <row r="153" spans="1:14" ht="40.200000000000003" thickBot="1" x14ac:dyDescent="0.35">
      <c r="A153" s="54" t="s">
        <v>209</v>
      </c>
      <c r="B153" s="51" t="s">
        <v>23</v>
      </c>
      <c r="C153" s="51">
        <v>32</v>
      </c>
      <c r="D153" s="51">
        <v>1</v>
      </c>
      <c r="E153" s="51" t="s">
        <v>15</v>
      </c>
      <c r="F153" s="51">
        <v>54</v>
      </c>
      <c r="G153" s="51">
        <v>1</v>
      </c>
      <c r="H153" s="76">
        <v>-1647.42</v>
      </c>
      <c r="I153" s="50">
        <v>270.58</v>
      </c>
      <c r="J153" s="50">
        <v>24</v>
      </c>
      <c r="K153" s="76">
        <v>-6.09</v>
      </c>
      <c r="L153" s="50" t="s">
        <v>206</v>
      </c>
      <c r="M153" s="51" t="s">
        <v>216</v>
      </c>
      <c r="N153" s="65">
        <v>2.0000000000000001E-4</v>
      </c>
    </row>
    <row r="154" spans="1:14" ht="40.200000000000003" thickBot="1" x14ac:dyDescent="0.35">
      <c r="A154" s="54" t="s">
        <v>209</v>
      </c>
      <c r="B154" s="51" t="s">
        <v>23</v>
      </c>
      <c r="C154" s="51">
        <v>39</v>
      </c>
      <c r="D154" s="51">
        <v>0</v>
      </c>
      <c r="E154" s="51" t="s">
        <v>23</v>
      </c>
      <c r="F154" s="51">
        <v>39</v>
      </c>
      <c r="G154" s="51">
        <v>1</v>
      </c>
      <c r="H154" s="50">
        <v>69.219800000000006</v>
      </c>
      <c r="I154" s="50">
        <v>270.58</v>
      </c>
      <c r="J154" s="50">
        <v>24</v>
      </c>
      <c r="K154" s="50">
        <v>0.26</v>
      </c>
      <c r="L154" s="50">
        <v>0.80030000000000001</v>
      </c>
      <c r="M154" s="51" t="s">
        <v>216</v>
      </c>
      <c r="N154" s="65">
        <v>1</v>
      </c>
    </row>
    <row r="155" spans="1:14" ht="40.200000000000003" thickBot="1" x14ac:dyDescent="0.35">
      <c r="A155" s="54" t="s">
        <v>209</v>
      </c>
      <c r="B155" s="51" t="s">
        <v>23</v>
      </c>
      <c r="C155" s="51">
        <v>39</v>
      </c>
      <c r="D155" s="51">
        <v>0</v>
      </c>
      <c r="E155" s="51" t="s">
        <v>23</v>
      </c>
      <c r="F155" s="51">
        <v>54</v>
      </c>
      <c r="G155" s="51">
        <v>0</v>
      </c>
      <c r="H155" s="76">
        <v>-494.6</v>
      </c>
      <c r="I155" s="50">
        <v>270.58</v>
      </c>
      <c r="J155" s="50">
        <v>24</v>
      </c>
      <c r="K155" s="76">
        <v>-1.83</v>
      </c>
      <c r="L155" s="50">
        <v>0.08</v>
      </c>
      <c r="M155" s="51" t="s">
        <v>216</v>
      </c>
      <c r="N155" s="65">
        <v>1</v>
      </c>
    </row>
    <row r="156" spans="1:14" ht="40.200000000000003" thickBot="1" x14ac:dyDescent="0.35">
      <c r="A156" s="54" t="s">
        <v>209</v>
      </c>
      <c r="B156" s="51" t="s">
        <v>23</v>
      </c>
      <c r="C156" s="51">
        <v>39</v>
      </c>
      <c r="D156" s="51">
        <v>0</v>
      </c>
      <c r="E156" s="51" t="s">
        <v>23</v>
      </c>
      <c r="F156" s="51">
        <v>54</v>
      </c>
      <c r="G156" s="51">
        <v>1</v>
      </c>
      <c r="H156" s="76">
        <v>-661.29</v>
      </c>
      <c r="I156" s="50">
        <v>270.58</v>
      </c>
      <c r="J156" s="50">
        <v>24</v>
      </c>
      <c r="K156" s="76">
        <v>-2.44</v>
      </c>
      <c r="L156" s="50">
        <v>2.23E-2</v>
      </c>
      <c r="M156" s="51" t="s">
        <v>216</v>
      </c>
      <c r="N156" s="65">
        <v>1</v>
      </c>
    </row>
    <row r="157" spans="1:14" ht="40.200000000000003" thickBot="1" x14ac:dyDescent="0.35">
      <c r="A157" s="54" t="s">
        <v>209</v>
      </c>
      <c r="B157" s="51" t="s">
        <v>23</v>
      </c>
      <c r="C157" s="51">
        <v>39</v>
      </c>
      <c r="D157" s="51">
        <v>0</v>
      </c>
      <c r="E157" s="51" t="s">
        <v>15</v>
      </c>
      <c r="F157" s="51">
        <v>32</v>
      </c>
      <c r="G157" s="51">
        <v>0</v>
      </c>
      <c r="H157" s="50">
        <v>843.15</v>
      </c>
      <c r="I157" s="50">
        <v>270.58</v>
      </c>
      <c r="J157" s="50">
        <v>24</v>
      </c>
      <c r="K157" s="50">
        <v>3.12</v>
      </c>
      <c r="L157" s="50">
        <v>4.7000000000000002E-3</v>
      </c>
      <c r="M157" s="51" t="s">
        <v>216</v>
      </c>
      <c r="N157" s="65">
        <v>0.31030000000000002</v>
      </c>
    </row>
    <row r="158" spans="1:14" ht="40.200000000000003" thickBot="1" x14ac:dyDescent="0.35">
      <c r="A158" s="54" t="s">
        <v>209</v>
      </c>
      <c r="B158" s="51" t="s">
        <v>23</v>
      </c>
      <c r="C158" s="51">
        <v>39</v>
      </c>
      <c r="D158" s="51">
        <v>0</v>
      </c>
      <c r="E158" s="51" t="s">
        <v>15</v>
      </c>
      <c r="F158" s="51">
        <v>32</v>
      </c>
      <c r="G158" s="51">
        <v>1</v>
      </c>
      <c r="H158" s="50">
        <v>864.71</v>
      </c>
      <c r="I158" s="50">
        <v>270.58</v>
      </c>
      <c r="J158" s="50">
        <v>24</v>
      </c>
      <c r="K158" s="50">
        <v>3.2</v>
      </c>
      <c r="L158" s="50">
        <v>3.8999999999999998E-3</v>
      </c>
      <c r="M158" s="51" t="s">
        <v>216</v>
      </c>
      <c r="N158" s="65">
        <v>0.25609999999999999</v>
      </c>
    </row>
    <row r="159" spans="1:14" ht="40.200000000000003" thickBot="1" x14ac:dyDescent="0.35">
      <c r="A159" s="54" t="s">
        <v>209</v>
      </c>
      <c r="B159" s="51" t="s">
        <v>23</v>
      </c>
      <c r="C159" s="51">
        <v>39</v>
      </c>
      <c r="D159" s="51">
        <v>0</v>
      </c>
      <c r="E159" s="51" t="s">
        <v>15</v>
      </c>
      <c r="F159" s="51">
        <v>39</v>
      </c>
      <c r="G159" s="51">
        <v>0</v>
      </c>
      <c r="H159" s="50">
        <v>404.5</v>
      </c>
      <c r="I159" s="50">
        <v>270.58</v>
      </c>
      <c r="J159" s="50">
        <v>24</v>
      </c>
      <c r="K159" s="50">
        <v>1.49</v>
      </c>
      <c r="L159" s="50">
        <v>0.14799999999999999</v>
      </c>
      <c r="M159" s="51" t="s">
        <v>216</v>
      </c>
      <c r="N159" s="65">
        <v>1</v>
      </c>
    </row>
    <row r="160" spans="1:14" ht="40.200000000000003" thickBot="1" x14ac:dyDescent="0.35">
      <c r="A160" s="54" t="s">
        <v>209</v>
      </c>
      <c r="B160" s="51" t="s">
        <v>23</v>
      </c>
      <c r="C160" s="51">
        <v>39</v>
      </c>
      <c r="D160" s="51">
        <v>0</v>
      </c>
      <c r="E160" s="51" t="s">
        <v>15</v>
      </c>
      <c r="F160" s="51">
        <v>39</v>
      </c>
      <c r="G160" s="51">
        <v>1</v>
      </c>
      <c r="H160" s="50">
        <v>392.79</v>
      </c>
      <c r="I160" s="50">
        <v>270.58</v>
      </c>
      <c r="J160" s="50">
        <v>24</v>
      </c>
      <c r="K160" s="50">
        <v>1.45</v>
      </c>
      <c r="L160" s="50">
        <v>0.15959999999999999</v>
      </c>
      <c r="M160" s="51" t="s">
        <v>216</v>
      </c>
      <c r="N160" s="65">
        <v>1</v>
      </c>
    </row>
    <row r="161" spans="1:14" ht="40.200000000000003" thickBot="1" x14ac:dyDescent="0.35">
      <c r="A161" s="54" t="s">
        <v>209</v>
      </c>
      <c r="B161" s="51" t="s">
        <v>23</v>
      </c>
      <c r="C161" s="51">
        <v>39</v>
      </c>
      <c r="D161" s="51">
        <v>0</v>
      </c>
      <c r="E161" s="51" t="s">
        <v>15</v>
      </c>
      <c r="F161" s="51">
        <v>54</v>
      </c>
      <c r="G161" s="51">
        <v>0</v>
      </c>
      <c r="H161" s="76">
        <v>-1023.59</v>
      </c>
      <c r="I161" s="50">
        <v>270.58</v>
      </c>
      <c r="J161" s="50">
        <v>24</v>
      </c>
      <c r="K161" s="76">
        <v>-3.78</v>
      </c>
      <c r="L161" s="50">
        <v>8.9999999999999998E-4</v>
      </c>
      <c r="M161" s="51" t="s">
        <v>216</v>
      </c>
      <c r="N161" s="65">
        <v>6.0100000000000001E-2</v>
      </c>
    </row>
    <row r="162" spans="1:14" ht="40.200000000000003" thickBot="1" x14ac:dyDescent="0.35">
      <c r="A162" s="54" t="s">
        <v>209</v>
      </c>
      <c r="B162" s="51" t="s">
        <v>23</v>
      </c>
      <c r="C162" s="51">
        <v>39</v>
      </c>
      <c r="D162" s="51">
        <v>0</v>
      </c>
      <c r="E162" s="51" t="s">
        <v>15</v>
      </c>
      <c r="F162" s="51">
        <v>54</v>
      </c>
      <c r="G162" s="51">
        <v>1</v>
      </c>
      <c r="H162" s="76">
        <v>-816.27</v>
      </c>
      <c r="I162" s="50">
        <v>270.58</v>
      </c>
      <c r="J162" s="50">
        <v>24</v>
      </c>
      <c r="K162" s="76">
        <v>-3.02</v>
      </c>
      <c r="L162" s="50">
        <v>6.0000000000000001E-3</v>
      </c>
      <c r="M162" s="51" t="s">
        <v>216</v>
      </c>
      <c r="N162" s="65">
        <v>0.39360000000000001</v>
      </c>
    </row>
    <row r="163" spans="1:14" ht="40.200000000000003" thickBot="1" x14ac:dyDescent="0.35">
      <c r="A163" s="54" t="s">
        <v>209</v>
      </c>
      <c r="B163" s="51" t="s">
        <v>23</v>
      </c>
      <c r="C163" s="51">
        <v>39</v>
      </c>
      <c r="D163" s="51">
        <v>1</v>
      </c>
      <c r="E163" s="51" t="s">
        <v>23</v>
      </c>
      <c r="F163" s="51">
        <v>54</v>
      </c>
      <c r="G163" s="51">
        <v>0</v>
      </c>
      <c r="H163" s="76">
        <v>-563.80999999999995</v>
      </c>
      <c r="I163" s="50">
        <v>270.58</v>
      </c>
      <c r="J163" s="50">
        <v>24</v>
      </c>
      <c r="K163" s="76">
        <v>-2.08</v>
      </c>
      <c r="L163" s="50">
        <v>4.8000000000000001E-2</v>
      </c>
      <c r="M163" s="51" t="s">
        <v>216</v>
      </c>
      <c r="N163" s="65">
        <v>1</v>
      </c>
    </row>
    <row r="164" spans="1:14" ht="40.200000000000003" thickBot="1" x14ac:dyDescent="0.35">
      <c r="A164" s="54" t="s">
        <v>209</v>
      </c>
      <c r="B164" s="51" t="s">
        <v>23</v>
      </c>
      <c r="C164" s="51">
        <v>39</v>
      </c>
      <c r="D164" s="51">
        <v>1</v>
      </c>
      <c r="E164" s="51" t="s">
        <v>23</v>
      </c>
      <c r="F164" s="51">
        <v>54</v>
      </c>
      <c r="G164" s="51">
        <v>1</v>
      </c>
      <c r="H164" s="76">
        <v>-730.51</v>
      </c>
      <c r="I164" s="50">
        <v>270.58</v>
      </c>
      <c r="J164" s="50">
        <v>24</v>
      </c>
      <c r="K164" s="76">
        <v>-2.7</v>
      </c>
      <c r="L164" s="50">
        <v>1.2500000000000001E-2</v>
      </c>
      <c r="M164" s="51" t="s">
        <v>216</v>
      </c>
      <c r="N164" s="65">
        <v>0.82579999999999998</v>
      </c>
    </row>
    <row r="165" spans="1:14" ht="40.200000000000003" thickBot="1" x14ac:dyDescent="0.35">
      <c r="A165" s="54" t="s">
        <v>209</v>
      </c>
      <c r="B165" s="51" t="s">
        <v>23</v>
      </c>
      <c r="C165" s="51">
        <v>39</v>
      </c>
      <c r="D165" s="51">
        <v>1</v>
      </c>
      <c r="E165" s="51" t="s">
        <v>15</v>
      </c>
      <c r="F165" s="51">
        <v>32</v>
      </c>
      <c r="G165" s="51">
        <v>0</v>
      </c>
      <c r="H165" s="50">
        <v>773.93</v>
      </c>
      <c r="I165" s="50">
        <v>270.58</v>
      </c>
      <c r="J165" s="50">
        <v>24</v>
      </c>
      <c r="K165" s="50">
        <v>2.86</v>
      </c>
      <c r="L165" s="50">
        <v>8.6E-3</v>
      </c>
      <c r="M165" s="51" t="s">
        <v>216</v>
      </c>
      <c r="N165" s="65">
        <v>0.56940000000000002</v>
      </c>
    </row>
    <row r="166" spans="1:14" ht="40.200000000000003" thickBot="1" x14ac:dyDescent="0.35">
      <c r="A166" s="54" t="s">
        <v>209</v>
      </c>
      <c r="B166" s="51" t="s">
        <v>23</v>
      </c>
      <c r="C166" s="51">
        <v>39</v>
      </c>
      <c r="D166" s="51">
        <v>1</v>
      </c>
      <c r="E166" s="51" t="s">
        <v>15</v>
      </c>
      <c r="F166" s="51">
        <v>32</v>
      </c>
      <c r="G166" s="51">
        <v>1</v>
      </c>
      <c r="H166" s="50">
        <v>795.5</v>
      </c>
      <c r="I166" s="50">
        <v>270.58</v>
      </c>
      <c r="J166" s="50">
        <v>24</v>
      </c>
      <c r="K166" s="50">
        <v>2.94</v>
      </c>
      <c r="L166" s="50">
        <v>7.1999999999999998E-3</v>
      </c>
      <c r="M166" s="51" t="s">
        <v>216</v>
      </c>
      <c r="N166" s="65">
        <v>0.47220000000000001</v>
      </c>
    </row>
    <row r="167" spans="1:14" ht="40.200000000000003" thickBot="1" x14ac:dyDescent="0.35">
      <c r="A167" s="54" t="s">
        <v>209</v>
      </c>
      <c r="B167" s="51" t="s">
        <v>23</v>
      </c>
      <c r="C167" s="51">
        <v>39</v>
      </c>
      <c r="D167" s="51">
        <v>1</v>
      </c>
      <c r="E167" s="51" t="s">
        <v>15</v>
      </c>
      <c r="F167" s="51">
        <v>39</v>
      </c>
      <c r="G167" s="51">
        <v>0</v>
      </c>
      <c r="H167" s="50">
        <v>335.28</v>
      </c>
      <c r="I167" s="50">
        <v>270.58</v>
      </c>
      <c r="J167" s="50">
        <v>24</v>
      </c>
      <c r="K167" s="50">
        <v>1.24</v>
      </c>
      <c r="L167" s="50">
        <v>0.2273</v>
      </c>
      <c r="M167" s="51" t="s">
        <v>216</v>
      </c>
      <c r="N167" s="65">
        <v>1</v>
      </c>
    </row>
    <row r="168" spans="1:14" ht="40.200000000000003" thickBot="1" x14ac:dyDescent="0.35">
      <c r="A168" s="54" t="s">
        <v>209</v>
      </c>
      <c r="B168" s="51" t="s">
        <v>23</v>
      </c>
      <c r="C168" s="51">
        <v>39</v>
      </c>
      <c r="D168" s="51">
        <v>1</v>
      </c>
      <c r="E168" s="51" t="s">
        <v>15</v>
      </c>
      <c r="F168" s="51">
        <v>39</v>
      </c>
      <c r="G168" s="51">
        <v>1</v>
      </c>
      <c r="H168" s="50">
        <v>323.57</v>
      </c>
      <c r="I168" s="50">
        <v>270.58</v>
      </c>
      <c r="J168" s="50">
        <v>24</v>
      </c>
      <c r="K168" s="50">
        <v>1.2</v>
      </c>
      <c r="L168" s="50">
        <v>0.24340000000000001</v>
      </c>
      <c r="M168" s="51" t="s">
        <v>216</v>
      </c>
      <c r="N168" s="65">
        <v>1</v>
      </c>
    </row>
    <row r="169" spans="1:14" ht="40.200000000000003" thickBot="1" x14ac:dyDescent="0.35">
      <c r="A169" s="54" t="s">
        <v>209</v>
      </c>
      <c r="B169" s="51" t="s">
        <v>23</v>
      </c>
      <c r="C169" s="51">
        <v>39</v>
      </c>
      <c r="D169" s="51">
        <v>1</v>
      </c>
      <c r="E169" s="51" t="s">
        <v>15</v>
      </c>
      <c r="F169" s="51">
        <v>54</v>
      </c>
      <c r="G169" s="51">
        <v>0</v>
      </c>
      <c r="H169" s="76">
        <v>-1092.8</v>
      </c>
      <c r="I169" s="50">
        <v>270.58</v>
      </c>
      <c r="J169" s="50">
        <v>24</v>
      </c>
      <c r="K169" s="76">
        <v>-4.04</v>
      </c>
      <c r="L169" s="50">
        <v>5.0000000000000001E-4</v>
      </c>
      <c r="M169" s="51" t="s">
        <v>216</v>
      </c>
      <c r="N169" s="65">
        <v>3.15E-2</v>
      </c>
    </row>
    <row r="170" spans="1:14" ht="40.200000000000003" thickBot="1" x14ac:dyDescent="0.35">
      <c r="A170" s="54" t="s">
        <v>209</v>
      </c>
      <c r="B170" s="51" t="s">
        <v>23</v>
      </c>
      <c r="C170" s="51">
        <v>39</v>
      </c>
      <c r="D170" s="51">
        <v>1</v>
      </c>
      <c r="E170" s="51" t="s">
        <v>15</v>
      </c>
      <c r="F170" s="51">
        <v>54</v>
      </c>
      <c r="G170" s="51">
        <v>1</v>
      </c>
      <c r="H170" s="76">
        <v>-885.49</v>
      </c>
      <c r="I170" s="50">
        <v>270.58</v>
      </c>
      <c r="J170" s="50">
        <v>24</v>
      </c>
      <c r="K170" s="76">
        <v>-3.27</v>
      </c>
      <c r="L170" s="50">
        <v>3.2000000000000002E-3</v>
      </c>
      <c r="M170" s="51" t="s">
        <v>216</v>
      </c>
      <c r="N170" s="65">
        <v>0.21249999999999999</v>
      </c>
    </row>
    <row r="171" spans="1:14" ht="40.200000000000003" thickBot="1" x14ac:dyDescent="0.35">
      <c r="A171" s="54" t="s">
        <v>209</v>
      </c>
      <c r="B171" s="51" t="s">
        <v>23</v>
      </c>
      <c r="C171" s="51">
        <v>54</v>
      </c>
      <c r="D171" s="51">
        <v>0</v>
      </c>
      <c r="E171" s="51" t="s">
        <v>23</v>
      </c>
      <c r="F171" s="51">
        <v>54</v>
      </c>
      <c r="G171" s="51">
        <v>1</v>
      </c>
      <c r="H171" s="76">
        <v>-166.7</v>
      </c>
      <c r="I171" s="50">
        <v>270.58</v>
      </c>
      <c r="J171" s="50">
        <v>24</v>
      </c>
      <c r="K171" s="76">
        <v>-0.62</v>
      </c>
      <c r="L171" s="50">
        <v>0.54369999999999996</v>
      </c>
      <c r="M171" s="51" t="s">
        <v>216</v>
      </c>
      <c r="N171" s="65">
        <v>1</v>
      </c>
    </row>
    <row r="172" spans="1:14" ht="40.200000000000003" thickBot="1" x14ac:dyDescent="0.35">
      <c r="A172" s="54" t="s">
        <v>209</v>
      </c>
      <c r="B172" s="51" t="s">
        <v>23</v>
      </c>
      <c r="C172" s="51">
        <v>54</v>
      </c>
      <c r="D172" s="51">
        <v>0</v>
      </c>
      <c r="E172" s="51" t="s">
        <v>15</v>
      </c>
      <c r="F172" s="51">
        <v>32</v>
      </c>
      <c r="G172" s="51">
        <v>0</v>
      </c>
      <c r="H172" s="50">
        <v>1337.75</v>
      </c>
      <c r="I172" s="50">
        <v>270.58</v>
      </c>
      <c r="J172" s="50">
        <v>24</v>
      </c>
      <c r="K172" s="50">
        <v>4.9400000000000004</v>
      </c>
      <c r="L172" s="50" t="s">
        <v>206</v>
      </c>
      <c r="M172" s="51" t="s">
        <v>216</v>
      </c>
      <c r="N172" s="65">
        <v>3.2000000000000002E-3</v>
      </c>
    </row>
    <row r="173" spans="1:14" ht="40.200000000000003" thickBot="1" x14ac:dyDescent="0.35">
      <c r="A173" s="54" t="s">
        <v>209</v>
      </c>
      <c r="B173" s="51" t="s">
        <v>23</v>
      </c>
      <c r="C173" s="51">
        <v>54</v>
      </c>
      <c r="D173" s="51">
        <v>0</v>
      </c>
      <c r="E173" s="51" t="s">
        <v>15</v>
      </c>
      <c r="F173" s="51">
        <v>32</v>
      </c>
      <c r="G173" s="51">
        <v>1</v>
      </c>
      <c r="H173" s="50">
        <v>1359.31</v>
      </c>
      <c r="I173" s="50">
        <v>270.58</v>
      </c>
      <c r="J173" s="50">
        <v>24</v>
      </c>
      <c r="K173" s="50">
        <v>5.0199999999999996</v>
      </c>
      <c r="L173" s="50" t="s">
        <v>206</v>
      </c>
      <c r="M173" s="51" t="s">
        <v>216</v>
      </c>
      <c r="N173" s="65">
        <v>2.5999999999999999E-3</v>
      </c>
    </row>
    <row r="174" spans="1:14" ht="40.200000000000003" thickBot="1" x14ac:dyDescent="0.35">
      <c r="A174" s="54" t="s">
        <v>209</v>
      </c>
      <c r="B174" s="51" t="s">
        <v>23</v>
      </c>
      <c r="C174" s="51">
        <v>54</v>
      </c>
      <c r="D174" s="51">
        <v>0</v>
      </c>
      <c r="E174" s="51" t="s">
        <v>15</v>
      </c>
      <c r="F174" s="51">
        <v>39</v>
      </c>
      <c r="G174" s="51">
        <v>0</v>
      </c>
      <c r="H174" s="50">
        <v>899.09</v>
      </c>
      <c r="I174" s="50">
        <v>270.58</v>
      </c>
      <c r="J174" s="50">
        <v>24</v>
      </c>
      <c r="K174" s="50">
        <v>3.32</v>
      </c>
      <c r="L174" s="50">
        <v>2.8E-3</v>
      </c>
      <c r="M174" s="51" t="s">
        <v>216</v>
      </c>
      <c r="N174" s="65">
        <v>0.188</v>
      </c>
    </row>
    <row r="175" spans="1:14" ht="40.200000000000003" thickBot="1" x14ac:dyDescent="0.35">
      <c r="A175" s="54" t="s">
        <v>209</v>
      </c>
      <c r="B175" s="51" t="s">
        <v>23</v>
      </c>
      <c r="C175" s="51">
        <v>54</v>
      </c>
      <c r="D175" s="51">
        <v>0</v>
      </c>
      <c r="E175" s="51" t="s">
        <v>15</v>
      </c>
      <c r="F175" s="51">
        <v>39</v>
      </c>
      <c r="G175" s="51">
        <v>1</v>
      </c>
      <c r="H175" s="50">
        <v>887.38</v>
      </c>
      <c r="I175" s="50">
        <v>270.58</v>
      </c>
      <c r="J175" s="50">
        <v>24</v>
      </c>
      <c r="K175" s="50">
        <v>3.28</v>
      </c>
      <c r="L175" s="50">
        <v>3.2000000000000002E-3</v>
      </c>
      <c r="M175" s="51" t="s">
        <v>216</v>
      </c>
      <c r="N175" s="65">
        <v>0.20899999999999999</v>
      </c>
    </row>
    <row r="176" spans="1:14" ht="40.200000000000003" thickBot="1" x14ac:dyDescent="0.35">
      <c r="A176" s="54" t="s">
        <v>209</v>
      </c>
      <c r="B176" s="51" t="s">
        <v>23</v>
      </c>
      <c r="C176" s="51">
        <v>54</v>
      </c>
      <c r="D176" s="51">
        <v>0</v>
      </c>
      <c r="E176" s="51" t="s">
        <v>15</v>
      </c>
      <c r="F176" s="51">
        <v>54</v>
      </c>
      <c r="G176" s="51">
        <v>0</v>
      </c>
      <c r="H176" s="76">
        <v>-528.99</v>
      </c>
      <c r="I176" s="50">
        <v>270.58</v>
      </c>
      <c r="J176" s="50">
        <v>24</v>
      </c>
      <c r="K176" s="76">
        <v>-1.96</v>
      </c>
      <c r="L176" s="50">
        <v>6.2300000000000001E-2</v>
      </c>
      <c r="M176" s="51" t="s">
        <v>216</v>
      </c>
      <c r="N176" s="65">
        <v>1</v>
      </c>
    </row>
    <row r="177" spans="1:14" ht="40.200000000000003" thickBot="1" x14ac:dyDescent="0.35">
      <c r="A177" s="54" t="s">
        <v>209</v>
      </c>
      <c r="B177" s="51" t="s">
        <v>23</v>
      </c>
      <c r="C177" s="51">
        <v>54</v>
      </c>
      <c r="D177" s="51">
        <v>0</v>
      </c>
      <c r="E177" s="51" t="s">
        <v>15</v>
      </c>
      <c r="F177" s="51">
        <v>54</v>
      </c>
      <c r="G177" s="51">
        <v>1</v>
      </c>
      <c r="H177" s="76">
        <v>-321.68</v>
      </c>
      <c r="I177" s="50">
        <v>270.58</v>
      </c>
      <c r="J177" s="50">
        <v>24</v>
      </c>
      <c r="K177" s="76">
        <v>-1.19</v>
      </c>
      <c r="L177" s="50">
        <v>0.24610000000000001</v>
      </c>
      <c r="M177" s="51" t="s">
        <v>216</v>
      </c>
      <c r="N177" s="65">
        <v>1</v>
      </c>
    </row>
    <row r="178" spans="1:14" ht="40.200000000000003" thickBot="1" x14ac:dyDescent="0.35">
      <c r="A178" s="54" t="s">
        <v>209</v>
      </c>
      <c r="B178" s="51" t="s">
        <v>23</v>
      </c>
      <c r="C178" s="51">
        <v>54</v>
      </c>
      <c r="D178" s="51">
        <v>1</v>
      </c>
      <c r="E178" s="51" t="s">
        <v>15</v>
      </c>
      <c r="F178" s="51">
        <v>32</v>
      </c>
      <c r="G178" s="51">
        <v>0</v>
      </c>
      <c r="H178" s="50">
        <v>1504.45</v>
      </c>
      <c r="I178" s="50">
        <v>270.58</v>
      </c>
      <c r="J178" s="50">
        <v>24</v>
      </c>
      <c r="K178" s="50">
        <v>5.56</v>
      </c>
      <c r="L178" s="50" t="s">
        <v>206</v>
      </c>
      <c r="M178" s="51" t="s">
        <v>216</v>
      </c>
      <c r="N178" s="65">
        <v>6.9999999999999999E-4</v>
      </c>
    </row>
    <row r="179" spans="1:14" ht="40.200000000000003" thickBot="1" x14ac:dyDescent="0.35">
      <c r="A179" s="54" t="s">
        <v>209</v>
      </c>
      <c r="B179" s="51" t="s">
        <v>23</v>
      </c>
      <c r="C179" s="51">
        <v>54</v>
      </c>
      <c r="D179" s="51">
        <v>1</v>
      </c>
      <c r="E179" s="51" t="s">
        <v>15</v>
      </c>
      <c r="F179" s="51">
        <v>32</v>
      </c>
      <c r="G179" s="51">
        <v>1</v>
      </c>
      <c r="H179" s="50">
        <v>1526.01</v>
      </c>
      <c r="I179" s="50">
        <v>270.58</v>
      </c>
      <c r="J179" s="50">
        <v>24</v>
      </c>
      <c r="K179" s="50">
        <v>5.64</v>
      </c>
      <c r="L179" s="50" t="s">
        <v>206</v>
      </c>
      <c r="M179" s="51" t="s">
        <v>216</v>
      </c>
      <c r="N179" s="65">
        <v>5.0000000000000001E-4</v>
      </c>
    </row>
    <row r="180" spans="1:14" ht="40.200000000000003" thickBot="1" x14ac:dyDescent="0.35">
      <c r="A180" s="54" t="s">
        <v>209</v>
      </c>
      <c r="B180" s="51" t="s">
        <v>23</v>
      </c>
      <c r="C180" s="51">
        <v>54</v>
      </c>
      <c r="D180" s="51">
        <v>1</v>
      </c>
      <c r="E180" s="51" t="s">
        <v>15</v>
      </c>
      <c r="F180" s="51">
        <v>39</v>
      </c>
      <c r="G180" s="51">
        <v>0</v>
      </c>
      <c r="H180" s="50">
        <v>1065.79</v>
      </c>
      <c r="I180" s="50">
        <v>270.58</v>
      </c>
      <c r="J180" s="50">
        <v>24</v>
      </c>
      <c r="K180" s="50">
        <v>3.94</v>
      </c>
      <c r="L180" s="50">
        <v>5.9999999999999995E-4</v>
      </c>
      <c r="M180" s="51" t="s">
        <v>216</v>
      </c>
      <c r="N180" s="65">
        <v>4.0599999999999997E-2</v>
      </c>
    </row>
    <row r="181" spans="1:14" ht="40.200000000000003" thickBot="1" x14ac:dyDescent="0.35">
      <c r="A181" s="54" t="s">
        <v>209</v>
      </c>
      <c r="B181" s="51" t="s">
        <v>23</v>
      </c>
      <c r="C181" s="51">
        <v>54</v>
      </c>
      <c r="D181" s="51">
        <v>1</v>
      </c>
      <c r="E181" s="51" t="s">
        <v>15</v>
      </c>
      <c r="F181" s="51">
        <v>39</v>
      </c>
      <c r="G181" s="51">
        <v>1</v>
      </c>
      <c r="H181" s="50">
        <v>1054.08</v>
      </c>
      <c r="I181" s="50">
        <v>270.58</v>
      </c>
      <c r="J181" s="50">
        <v>24</v>
      </c>
      <c r="K181" s="50">
        <v>3.9</v>
      </c>
      <c r="L181" s="50">
        <v>6.9999999999999999E-4</v>
      </c>
      <c r="M181" s="51" t="s">
        <v>216</v>
      </c>
      <c r="N181" s="65">
        <v>4.53E-2</v>
      </c>
    </row>
    <row r="182" spans="1:14" ht="40.200000000000003" thickBot="1" x14ac:dyDescent="0.35">
      <c r="A182" s="54" t="s">
        <v>209</v>
      </c>
      <c r="B182" s="51" t="s">
        <v>23</v>
      </c>
      <c r="C182" s="51">
        <v>54</v>
      </c>
      <c r="D182" s="51">
        <v>1</v>
      </c>
      <c r="E182" s="51" t="s">
        <v>15</v>
      </c>
      <c r="F182" s="51">
        <v>54</v>
      </c>
      <c r="G182" s="51">
        <v>0</v>
      </c>
      <c r="H182" s="76">
        <v>-362.29</v>
      </c>
      <c r="I182" s="50">
        <v>270.58</v>
      </c>
      <c r="J182" s="50">
        <v>24</v>
      </c>
      <c r="K182" s="76">
        <v>-1.34</v>
      </c>
      <c r="L182" s="50">
        <v>0.19309999999999999</v>
      </c>
      <c r="M182" s="51" t="s">
        <v>216</v>
      </c>
      <c r="N182" s="65">
        <v>1</v>
      </c>
    </row>
    <row r="183" spans="1:14" ht="40.200000000000003" thickBot="1" x14ac:dyDescent="0.35">
      <c r="A183" s="54" t="s">
        <v>209</v>
      </c>
      <c r="B183" s="51" t="s">
        <v>23</v>
      </c>
      <c r="C183" s="51">
        <v>54</v>
      </c>
      <c r="D183" s="51">
        <v>1</v>
      </c>
      <c r="E183" s="51" t="s">
        <v>15</v>
      </c>
      <c r="F183" s="51">
        <v>54</v>
      </c>
      <c r="G183" s="51">
        <v>1</v>
      </c>
      <c r="H183" s="76">
        <v>-154.97999999999999</v>
      </c>
      <c r="I183" s="50">
        <v>270.58</v>
      </c>
      <c r="J183" s="50">
        <v>24</v>
      </c>
      <c r="K183" s="76">
        <v>-0.56999999999999995</v>
      </c>
      <c r="L183" s="50">
        <v>0.57210000000000005</v>
      </c>
      <c r="M183" s="51" t="s">
        <v>216</v>
      </c>
      <c r="N183" s="65">
        <v>1</v>
      </c>
    </row>
    <row r="184" spans="1:14" ht="40.200000000000003" thickBot="1" x14ac:dyDescent="0.35">
      <c r="A184" s="54" t="s">
        <v>209</v>
      </c>
      <c r="B184" s="51" t="s">
        <v>15</v>
      </c>
      <c r="C184" s="51">
        <v>32</v>
      </c>
      <c r="D184" s="51">
        <v>0</v>
      </c>
      <c r="E184" s="51" t="s">
        <v>15</v>
      </c>
      <c r="F184" s="51">
        <v>32</v>
      </c>
      <c r="G184" s="51">
        <v>1</v>
      </c>
      <c r="H184" s="50">
        <v>21.560600000000001</v>
      </c>
      <c r="I184" s="50">
        <v>270.58</v>
      </c>
      <c r="J184" s="50">
        <v>24</v>
      </c>
      <c r="K184" s="50">
        <v>0.08</v>
      </c>
      <c r="L184" s="50">
        <v>0.93720000000000003</v>
      </c>
      <c r="M184" s="51" t="s">
        <v>216</v>
      </c>
      <c r="N184" s="65">
        <v>1</v>
      </c>
    </row>
    <row r="185" spans="1:14" ht="40.200000000000003" thickBot="1" x14ac:dyDescent="0.35">
      <c r="A185" s="54" t="s">
        <v>209</v>
      </c>
      <c r="B185" s="51" t="s">
        <v>15</v>
      </c>
      <c r="C185" s="51">
        <v>32</v>
      </c>
      <c r="D185" s="51">
        <v>0</v>
      </c>
      <c r="E185" s="51" t="s">
        <v>15</v>
      </c>
      <c r="F185" s="51">
        <v>39</v>
      </c>
      <c r="G185" s="51">
        <v>0</v>
      </c>
      <c r="H185" s="76">
        <v>-438.65</v>
      </c>
      <c r="I185" s="50">
        <v>270.58</v>
      </c>
      <c r="J185" s="50">
        <v>24</v>
      </c>
      <c r="K185" s="76">
        <v>-1.62</v>
      </c>
      <c r="L185" s="50">
        <v>0.11799999999999999</v>
      </c>
      <c r="M185" s="51" t="s">
        <v>216</v>
      </c>
      <c r="N185" s="65">
        <v>1</v>
      </c>
    </row>
    <row r="186" spans="1:14" ht="40.200000000000003" thickBot="1" x14ac:dyDescent="0.35">
      <c r="A186" s="54" t="s">
        <v>209</v>
      </c>
      <c r="B186" s="51" t="s">
        <v>15</v>
      </c>
      <c r="C186" s="51">
        <v>32</v>
      </c>
      <c r="D186" s="51">
        <v>0</v>
      </c>
      <c r="E186" s="51" t="s">
        <v>15</v>
      </c>
      <c r="F186" s="51">
        <v>39</v>
      </c>
      <c r="G186" s="51">
        <v>1</v>
      </c>
      <c r="H186" s="76">
        <v>-450.37</v>
      </c>
      <c r="I186" s="50">
        <v>270.58</v>
      </c>
      <c r="J186" s="50">
        <v>24</v>
      </c>
      <c r="K186" s="76">
        <v>-1.66</v>
      </c>
      <c r="L186" s="50">
        <v>0.109</v>
      </c>
      <c r="M186" s="51" t="s">
        <v>216</v>
      </c>
      <c r="N186" s="65">
        <v>1</v>
      </c>
    </row>
    <row r="187" spans="1:14" ht="40.200000000000003" thickBot="1" x14ac:dyDescent="0.35">
      <c r="A187" s="54" t="s">
        <v>209</v>
      </c>
      <c r="B187" s="51" t="s">
        <v>15</v>
      </c>
      <c r="C187" s="51">
        <v>32</v>
      </c>
      <c r="D187" s="51">
        <v>0</v>
      </c>
      <c r="E187" s="51" t="s">
        <v>15</v>
      </c>
      <c r="F187" s="51">
        <v>54</v>
      </c>
      <c r="G187" s="51">
        <v>0</v>
      </c>
      <c r="H187" s="76">
        <v>-1866.74</v>
      </c>
      <c r="I187" s="50">
        <v>270.58</v>
      </c>
      <c r="J187" s="50">
        <v>24</v>
      </c>
      <c r="K187" s="76">
        <v>-6.9</v>
      </c>
      <c r="L187" s="50" t="s">
        <v>206</v>
      </c>
      <c r="M187" s="51" t="s">
        <v>216</v>
      </c>
      <c r="N187" s="65" t="s">
        <v>206</v>
      </c>
    </row>
    <row r="188" spans="1:14" ht="40.200000000000003" thickBot="1" x14ac:dyDescent="0.35">
      <c r="A188" s="54" t="s">
        <v>209</v>
      </c>
      <c r="B188" s="51" t="s">
        <v>15</v>
      </c>
      <c r="C188" s="51">
        <v>32</v>
      </c>
      <c r="D188" s="51">
        <v>0</v>
      </c>
      <c r="E188" s="51" t="s">
        <v>15</v>
      </c>
      <c r="F188" s="51">
        <v>54</v>
      </c>
      <c r="G188" s="51">
        <v>1</v>
      </c>
      <c r="H188" s="76">
        <v>-1659.43</v>
      </c>
      <c r="I188" s="50">
        <v>270.58</v>
      </c>
      <c r="J188" s="50">
        <v>24</v>
      </c>
      <c r="K188" s="76">
        <v>-6.13</v>
      </c>
      <c r="L188" s="50" t="s">
        <v>206</v>
      </c>
      <c r="M188" s="51" t="s">
        <v>216</v>
      </c>
      <c r="N188" s="65">
        <v>2.0000000000000001E-4</v>
      </c>
    </row>
    <row r="189" spans="1:14" ht="40.200000000000003" thickBot="1" x14ac:dyDescent="0.35">
      <c r="A189" s="54" t="s">
        <v>209</v>
      </c>
      <c r="B189" s="51" t="s">
        <v>15</v>
      </c>
      <c r="C189" s="51">
        <v>32</v>
      </c>
      <c r="D189" s="51">
        <v>1</v>
      </c>
      <c r="E189" s="51" t="s">
        <v>15</v>
      </c>
      <c r="F189" s="51">
        <v>39</v>
      </c>
      <c r="G189" s="51">
        <v>0</v>
      </c>
      <c r="H189" s="76">
        <v>-460.22</v>
      </c>
      <c r="I189" s="50">
        <v>270.58</v>
      </c>
      <c r="J189" s="50">
        <v>24</v>
      </c>
      <c r="K189" s="76">
        <v>-1.7</v>
      </c>
      <c r="L189" s="50">
        <v>0.1019</v>
      </c>
      <c r="M189" s="51" t="s">
        <v>216</v>
      </c>
      <c r="N189" s="65">
        <v>1</v>
      </c>
    </row>
    <row r="190" spans="1:14" ht="40.200000000000003" thickBot="1" x14ac:dyDescent="0.35">
      <c r="A190" s="54" t="s">
        <v>209</v>
      </c>
      <c r="B190" s="51" t="s">
        <v>15</v>
      </c>
      <c r="C190" s="51">
        <v>32</v>
      </c>
      <c r="D190" s="51">
        <v>1</v>
      </c>
      <c r="E190" s="51" t="s">
        <v>15</v>
      </c>
      <c r="F190" s="51">
        <v>39</v>
      </c>
      <c r="G190" s="51">
        <v>1</v>
      </c>
      <c r="H190" s="76">
        <v>-471.93</v>
      </c>
      <c r="I190" s="50">
        <v>270.58</v>
      </c>
      <c r="J190" s="50">
        <v>24</v>
      </c>
      <c r="K190" s="76">
        <v>-1.74</v>
      </c>
      <c r="L190" s="50">
        <v>9.3899999999999997E-2</v>
      </c>
      <c r="M190" s="51" t="s">
        <v>216</v>
      </c>
      <c r="N190" s="65">
        <v>1</v>
      </c>
    </row>
    <row r="191" spans="1:14" ht="40.200000000000003" thickBot="1" x14ac:dyDescent="0.35">
      <c r="A191" s="54" t="s">
        <v>209</v>
      </c>
      <c r="B191" s="51" t="s">
        <v>15</v>
      </c>
      <c r="C191" s="51">
        <v>32</v>
      </c>
      <c r="D191" s="51">
        <v>1</v>
      </c>
      <c r="E191" s="51" t="s">
        <v>15</v>
      </c>
      <c r="F191" s="51">
        <v>54</v>
      </c>
      <c r="G191" s="51">
        <v>0</v>
      </c>
      <c r="H191" s="76">
        <v>-1888.3</v>
      </c>
      <c r="I191" s="50">
        <v>270.58</v>
      </c>
      <c r="J191" s="50">
        <v>24</v>
      </c>
      <c r="K191" s="76">
        <v>-6.98</v>
      </c>
      <c r="L191" s="50" t="s">
        <v>206</v>
      </c>
      <c r="M191" s="51" t="s">
        <v>216</v>
      </c>
      <c r="N191" s="65" t="s">
        <v>206</v>
      </c>
    </row>
    <row r="192" spans="1:14" ht="40.200000000000003" thickBot="1" x14ac:dyDescent="0.35">
      <c r="A192" s="54" t="s">
        <v>209</v>
      </c>
      <c r="B192" s="51" t="s">
        <v>15</v>
      </c>
      <c r="C192" s="51">
        <v>32</v>
      </c>
      <c r="D192" s="51">
        <v>1</v>
      </c>
      <c r="E192" s="51" t="s">
        <v>15</v>
      </c>
      <c r="F192" s="51">
        <v>54</v>
      </c>
      <c r="G192" s="51">
        <v>1</v>
      </c>
      <c r="H192" s="76">
        <v>-1680.99</v>
      </c>
      <c r="I192" s="50">
        <v>270.58</v>
      </c>
      <c r="J192" s="50">
        <v>24</v>
      </c>
      <c r="K192" s="76">
        <v>-6.21</v>
      </c>
      <c r="L192" s="50" t="s">
        <v>206</v>
      </c>
      <c r="M192" s="51" t="s">
        <v>216</v>
      </c>
      <c r="N192" s="65">
        <v>1E-4</v>
      </c>
    </row>
    <row r="193" spans="1:14" ht="40.200000000000003" thickBot="1" x14ac:dyDescent="0.35">
      <c r="A193" s="54" t="s">
        <v>209</v>
      </c>
      <c r="B193" s="51" t="s">
        <v>15</v>
      </c>
      <c r="C193" s="51">
        <v>39</v>
      </c>
      <c r="D193" s="51">
        <v>0</v>
      </c>
      <c r="E193" s="51" t="s">
        <v>15</v>
      </c>
      <c r="F193" s="51">
        <v>39</v>
      </c>
      <c r="G193" s="51">
        <v>1</v>
      </c>
      <c r="H193" s="76">
        <v>-11.714399999999999</v>
      </c>
      <c r="I193" s="50">
        <v>270.58</v>
      </c>
      <c r="J193" s="50">
        <v>24</v>
      </c>
      <c r="K193" s="76">
        <v>-0.04</v>
      </c>
      <c r="L193" s="50">
        <v>0.96579999999999999</v>
      </c>
      <c r="M193" s="51" t="s">
        <v>216</v>
      </c>
      <c r="N193" s="65">
        <v>1</v>
      </c>
    </row>
    <row r="194" spans="1:14" ht="40.200000000000003" thickBot="1" x14ac:dyDescent="0.35">
      <c r="A194" s="54" t="s">
        <v>209</v>
      </c>
      <c r="B194" s="51" t="s">
        <v>15</v>
      </c>
      <c r="C194" s="51">
        <v>39</v>
      </c>
      <c r="D194" s="51">
        <v>0</v>
      </c>
      <c r="E194" s="51" t="s">
        <v>15</v>
      </c>
      <c r="F194" s="51">
        <v>54</v>
      </c>
      <c r="G194" s="51">
        <v>0</v>
      </c>
      <c r="H194" s="76">
        <v>-1428.08</v>
      </c>
      <c r="I194" s="50">
        <v>270.58</v>
      </c>
      <c r="J194" s="50">
        <v>24</v>
      </c>
      <c r="K194" s="76">
        <v>-5.28</v>
      </c>
      <c r="L194" s="50" t="s">
        <v>206</v>
      </c>
      <c r="M194" s="51" t="s">
        <v>216</v>
      </c>
      <c r="N194" s="65">
        <v>1.4E-3</v>
      </c>
    </row>
    <row r="195" spans="1:14" ht="40.200000000000003" thickBot="1" x14ac:dyDescent="0.35">
      <c r="A195" s="54" t="s">
        <v>209</v>
      </c>
      <c r="B195" s="51" t="s">
        <v>15</v>
      </c>
      <c r="C195" s="51">
        <v>39</v>
      </c>
      <c r="D195" s="51">
        <v>0</v>
      </c>
      <c r="E195" s="51" t="s">
        <v>15</v>
      </c>
      <c r="F195" s="51">
        <v>54</v>
      </c>
      <c r="G195" s="51">
        <v>1</v>
      </c>
      <c r="H195" s="76">
        <v>-1220.77</v>
      </c>
      <c r="I195" s="50">
        <v>270.58</v>
      </c>
      <c r="J195" s="50">
        <v>24</v>
      </c>
      <c r="K195" s="76">
        <v>-4.51</v>
      </c>
      <c r="L195" s="50">
        <v>1E-4</v>
      </c>
      <c r="M195" s="51" t="s">
        <v>216</v>
      </c>
      <c r="N195" s="65">
        <v>9.4999999999999998E-3</v>
      </c>
    </row>
    <row r="196" spans="1:14" ht="40.200000000000003" thickBot="1" x14ac:dyDescent="0.35">
      <c r="A196" s="54" t="s">
        <v>209</v>
      </c>
      <c r="B196" s="51" t="s">
        <v>15</v>
      </c>
      <c r="C196" s="51">
        <v>39</v>
      </c>
      <c r="D196" s="51">
        <v>1</v>
      </c>
      <c r="E196" s="51" t="s">
        <v>15</v>
      </c>
      <c r="F196" s="51">
        <v>54</v>
      </c>
      <c r="G196" s="51">
        <v>0</v>
      </c>
      <c r="H196" s="76">
        <v>-1416.37</v>
      </c>
      <c r="I196" s="50">
        <v>270.58</v>
      </c>
      <c r="J196" s="50">
        <v>24</v>
      </c>
      <c r="K196" s="76">
        <v>-5.23</v>
      </c>
      <c r="L196" s="50" t="s">
        <v>206</v>
      </c>
      <c r="M196" s="51" t="s">
        <v>216</v>
      </c>
      <c r="N196" s="65">
        <v>1.5E-3</v>
      </c>
    </row>
    <row r="197" spans="1:14" ht="40.200000000000003" thickBot="1" x14ac:dyDescent="0.35">
      <c r="A197" s="54" t="s">
        <v>209</v>
      </c>
      <c r="B197" s="51" t="s">
        <v>15</v>
      </c>
      <c r="C197" s="51">
        <v>39</v>
      </c>
      <c r="D197" s="51">
        <v>1</v>
      </c>
      <c r="E197" s="51" t="s">
        <v>15</v>
      </c>
      <c r="F197" s="51">
        <v>54</v>
      </c>
      <c r="G197" s="51">
        <v>1</v>
      </c>
      <c r="H197" s="76">
        <v>-1209.06</v>
      </c>
      <c r="I197" s="50">
        <v>270.58</v>
      </c>
      <c r="J197" s="50">
        <v>24</v>
      </c>
      <c r="K197" s="76">
        <v>-4.47</v>
      </c>
      <c r="L197" s="50">
        <v>2.0000000000000001E-4</v>
      </c>
      <c r="M197" s="51" t="s">
        <v>216</v>
      </c>
      <c r="N197" s="65">
        <v>1.06E-2</v>
      </c>
    </row>
    <row r="198" spans="1:14" ht="39.6" x14ac:dyDescent="0.3">
      <c r="A198" s="56" t="s">
        <v>209</v>
      </c>
      <c r="B198" s="75" t="s">
        <v>15</v>
      </c>
      <c r="C198" s="75">
        <v>54</v>
      </c>
      <c r="D198" s="75">
        <v>0</v>
      </c>
      <c r="E198" s="75" t="s">
        <v>15</v>
      </c>
      <c r="F198" s="75">
        <v>54</v>
      </c>
      <c r="G198" s="75">
        <v>1</v>
      </c>
      <c r="H198" s="57">
        <v>207.31</v>
      </c>
      <c r="I198" s="57">
        <v>270.58</v>
      </c>
      <c r="J198" s="57">
        <v>24</v>
      </c>
      <c r="K198" s="57">
        <v>0.77</v>
      </c>
      <c r="L198" s="57">
        <v>0.45100000000000001</v>
      </c>
      <c r="M198" s="75" t="s">
        <v>216</v>
      </c>
      <c r="N198" s="61">
        <v>1</v>
      </c>
    </row>
  </sheetData>
  <mergeCells count="30">
    <mergeCell ref="A34:B34"/>
    <mergeCell ref="A3:B3"/>
    <mergeCell ref="A12:C12"/>
    <mergeCell ref="A18:B18"/>
    <mergeCell ref="A25:B25"/>
    <mergeCell ref="A30:B30"/>
    <mergeCell ref="A40:E40"/>
    <mergeCell ref="A50:I50"/>
    <mergeCell ref="A51:A52"/>
    <mergeCell ref="B51:B52"/>
    <mergeCell ref="C51:C52"/>
    <mergeCell ref="D51:D52"/>
    <mergeCell ref="E51:E52"/>
    <mergeCell ref="G51:G52"/>
    <mergeCell ref="H51:H52"/>
    <mergeCell ref="I51:I52"/>
    <mergeCell ref="K90:K91"/>
    <mergeCell ref="L90:L91"/>
    <mergeCell ref="M90:M91"/>
    <mergeCell ref="N90:N91"/>
    <mergeCell ref="A89:N89"/>
    <mergeCell ref="A90:A91"/>
    <mergeCell ref="B90:B91"/>
    <mergeCell ref="C90:C91"/>
    <mergeCell ref="D90:D91"/>
    <mergeCell ref="E90:E91"/>
    <mergeCell ref="F90:F91"/>
    <mergeCell ref="G90:G91"/>
    <mergeCell ref="H90:H91"/>
    <mergeCell ref="J90:J9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A290"/>
  <sheetViews>
    <sheetView topLeftCell="F40" workbookViewId="0">
      <selection activeCell="K50" sqref="K50:AA53"/>
    </sheetView>
  </sheetViews>
  <sheetFormatPr defaultRowHeight="14.4" x14ac:dyDescent="0.3"/>
  <sheetData>
    <row r="1" spans="1:6" ht="39.6" x14ac:dyDescent="0.3">
      <c r="A1" s="47" t="s">
        <v>168</v>
      </c>
    </row>
    <row r="2" spans="1:6" ht="15" thickBot="1" x14ac:dyDescent="0.35"/>
    <row r="3" spans="1:6" ht="26.4" customHeight="1" thickBot="1" x14ac:dyDescent="0.35">
      <c r="A3" s="86" t="s">
        <v>169</v>
      </c>
      <c r="B3" s="87"/>
      <c r="F3" t="s">
        <v>217</v>
      </c>
    </row>
    <row r="4" spans="1:6" ht="27" thickBot="1" x14ac:dyDescent="0.35">
      <c r="A4" s="54" t="s">
        <v>170</v>
      </c>
      <c r="B4" s="55" t="s">
        <v>171</v>
      </c>
      <c r="F4" t="s">
        <v>218</v>
      </c>
    </row>
    <row r="5" spans="1:6" ht="40.200000000000003" thickBot="1" x14ac:dyDescent="0.35">
      <c r="A5" s="54" t="s">
        <v>172</v>
      </c>
      <c r="B5" s="55" t="s">
        <v>13</v>
      </c>
      <c r="F5" t="s">
        <v>219</v>
      </c>
    </row>
    <row r="6" spans="1:6" ht="53.4" thickBot="1" x14ac:dyDescent="0.35">
      <c r="A6" s="54" t="s">
        <v>173</v>
      </c>
      <c r="B6" s="55" t="s">
        <v>174</v>
      </c>
      <c r="F6" t="s">
        <v>220</v>
      </c>
    </row>
    <row r="7" spans="1:6" ht="27" thickBot="1" x14ac:dyDescent="0.35">
      <c r="A7" s="54" t="s">
        <v>175</v>
      </c>
      <c r="B7" s="55" t="s">
        <v>176</v>
      </c>
      <c r="F7" t="s">
        <v>167</v>
      </c>
    </row>
    <row r="8" spans="1:6" ht="40.200000000000003" thickBot="1" x14ac:dyDescent="0.35">
      <c r="A8" s="54" t="s">
        <v>177</v>
      </c>
      <c r="B8" s="55" t="s">
        <v>178</v>
      </c>
    </row>
    <row r="9" spans="1:6" ht="53.4" thickBot="1" x14ac:dyDescent="0.35">
      <c r="A9" s="54" t="s">
        <v>179</v>
      </c>
      <c r="B9" s="55" t="s">
        <v>180</v>
      </c>
    </row>
    <row r="10" spans="1:6" ht="39.6" x14ac:dyDescent="0.3">
      <c r="A10" s="56" t="s">
        <v>181</v>
      </c>
      <c r="B10" s="58" t="s">
        <v>182</v>
      </c>
    </row>
    <row r="11" spans="1:6" ht="15" thickBot="1" x14ac:dyDescent="0.35"/>
    <row r="12" spans="1:6" ht="26.4" customHeight="1" thickBot="1" x14ac:dyDescent="0.35">
      <c r="A12" s="86" t="s">
        <v>120</v>
      </c>
      <c r="B12" s="87"/>
      <c r="C12" s="87"/>
    </row>
    <row r="13" spans="1:6" ht="15" thickBot="1" x14ac:dyDescent="0.35">
      <c r="A13" s="52" t="s">
        <v>121</v>
      </c>
      <c r="B13" s="48" t="s">
        <v>122</v>
      </c>
      <c r="C13" s="53" t="s">
        <v>123</v>
      </c>
    </row>
    <row r="14" spans="1:6" ht="27" thickBot="1" x14ac:dyDescent="0.35">
      <c r="A14" s="54" t="s">
        <v>3</v>
      </c>
      <c r="B14" s="50">
        <v>2</v>
      </c>
      <c r="C14" s="55" t="s">
        <v>125</v>
      </c>
    </row>
    <row r="15" spans="1:6" ht="27" thickBot="1" x14ac:dyDescent="0.35">
      <c r="A15" s="54" t="s">
        <v>5</v>
      </c>
      <c r="B15" s="50">
        <v>4</v>
      </c>
      <c r="C15" s="55" t="s">
        <v>223</v>
      </c>
    </row>
    <row r="16" spans="1:6" x14ac:dyDescent="0.3">
      <c r="A16" s="56" t="s">
        <v>97</v>
      </c>
      <c r="B16" s="57">
        <v>2</v>
      </c>
      <c r="C16" s="58" t="s">
        <v>126</v>
      </c>
    </row>
    <row r="17" spans="1:2" ht="15" thickBot="1" x14ac:dyDescent="0.35"/>
    <row r="18" spans="1:2" ht="15" thickBot="1" x14ac:dyDescent="0.35">
      <c r="A18" s="86" t="s">
        <v>184</v>
      </c>
      <c r="B18" s="87"/>
    </row>
    <row r="19" spans="1:2" ht="53.4" thickBot="1" x14ac:dyDescent="0.35">
      <c r="A19" s="54" t="s">
        <v>185</v>
      </c>
      <c r="B19" s="65">
        <v>1</v>
      </c>
    </row>
    <row r="20" spans="1:2" ht="27" thickBot="1" x14ac:dyDescent="0.35">
      <c r="A20" s="54" t="s">
        <v>186</v>
      </c>
      <c r="B20" s="65">
        <v>45</v>
      </c>
    </row>
    <row r="21" spans="1:2" ht="27" thickBot="1" x14ac:dyDescent="0.35">
      <c r="A21" s="54" t="s">
        <v>187</v>
      </c>
      <c r="B21" s="65">
        <v>0</v>
      </c>
    </row>
    <row r="22" spans="1:2" ht="15" thickBot="1" x14ac:dyDescent="0.35">
      <c r="A22" s="54" t="s">
        <v>188</v>
      </c>
      <c r="B22" s="65">
        <v>1</v>
      </c>
    </row>
    <row r="23" spans="1:2" ht="39.6" x14ac:dyDescent="0.3">
      <c r="A23" s="56" t="s">
        <v>189</v>
      </c>
      <c r="B23" s="61">
        <v>48</v>
      </c>
    </row>
    <row r="24" spans="1:2" ht="15" thickBot="1" x14ac:dyDescent="0.35"/>
    <row r="25" spans="1:2" ht="26.4" customHeight="1" thickBot="1" x14ac:dyDescent="0.35">
      <c r="A25" s="86" t="s">
        <v>190</v>
      </c>
      <c r="B25" s="87"/>
    </row>
    <row r="26" spans="1:2" ht="40.200000000000003" thickBot="1" x14ac:dyDescent="0.35">
      <c r="A26" s="54" t="s">
        <v>127</v>
      </c>
      <c r="B26" s="65">
        <v>48</v>
      </c>
    </row>
    <row r="27" spans="1:2" ht="53.4" thickBot="1" x14ac:dyDescent="0.35">
      <c r="A27" s="54" t="s">
        <v>128</v>
      </c>
      <c r="B27" s="65">
        <v>48</v>
      </c>
    </row>
    <row r="28" spans="1:2" ht="52.8" x14ac:dyDescent="0.3">
      <c r="A28" s="56" t="s">
        <v>191</v>
      </c>
      <c r="B28" s="61">
        <v>0</v>
      </c>
    </row>
    <row r="29" spans="1:2" ht="15" thickBot="1" x14ac:dyDescent="0.35"/>
    <row r="30" spans="1:2" ht="26.4" customHeight="1" thickBot="1" x14ac:dyDescent="0.35">
      <c r="A30" s="86" t="s">
        <v>192</v>
      </c>
      <c r="B30" s="87"/>
    </row>
    <row r="31" spans="1:2" ht="27.6" thickBot="1" x14ac:dyDescent="0.35">
      <c r="A31" s="52" t="s">
        <v>193</v>
      </c>
      <c r="B31" s="68" t="s">
        <v>194</v>
      </c>
    </row>
    <row r="32" spans="1:2" x14ac:dyDescent="0.3">
      <c r="A32" s="56" t="s">
        <v>195</v>
      </c>
      <c r="B32" s="61">
        <v>224601</v>
      </c>
    </row>
    <row r="33" spans="1:5" ht="15" thickBot="1" x14ac:dyDescent="0.35"/>
    <row r="34" spans="1:5" ht="26.4" customHeight="1" thickBot="1" x14ac:dyDescent="0.35">
      <c r="A34" s="86" t="s">
        <v>196</v>
      </c>
      <c r="B34" s="87"/>
    </row>
    <row r="35" spans="1:5" ht="40.200000000000003" thickBot="1" x14ac:dyDescent="0.35">
      <c r="A35" s="54" t="s">
        <v>197</v>
      </c>
      <c r="B35" s="65" t="s">
        <v>224</v>
      </c>
    </row>
    <row r="36" spans="1:5" ht="40.200000000000003" thickBot="1" x14ac:dyDescent="0.35">
      <c r="A36" s="54" t="s">
        <v>199</v>
      </c>
      <c r="B36" s="65">
        <v>504.7</v>
      </c>
    </row>
    <row r="37" spans="1:5" ht="40.200000000000003" thickBot="1" x14ac:dyDescent="0.35">
      <c r="A37" s="54" t="s">
        <v>200</v>
      </c>
      <c r="B37" s="65">
        <v>504.8</v>
      </c>
    </row>
    <row r="38" spans="1:5" ht="39.6" x14ac:dyDescent="0.3">
      <c r="A38" s="56" t="s">
        <v>201</v>
      </c>
      <c r="B38" s="61">
        <v>506.2</v>
      </c>
    </row>
    <row r="39" spans="1:5" ht="15" thickBot="1" x14ac:dyDescent="0.35"/>
    <row r="40" spans="1:5" ht="15" thickBot="1" x14ac:dyDescent="0.35">
      <c r="A40" s="86" t="s">
        <v>202</v>
      </c>
      <c r="B40" s="87"/>
      <c r="C40" s="87"/>
      <c r="D40" s="87"/>
      <c r="E40" s="87"/>
    </row>
    <row r="41" spans="1:5" ht="15" thickBot="1" x14ac:dyDescent="0.35">
      <c r="A41" s="52" t="s">
        <v>203</v>
      </c>
      <c r="B41" s="48" t="s">
        <v>204</v>
      </c>
      <c r="C41" s="48" t="s">
        <v>205</v>
      </c>
      <c r="D41" s="48" t="s">
        <v>134</v>
      </c>
      <c r="E41" s="68" t="s">
        <v>135</v>
      </c>
    </row>
    <row r="42" spans="1:5" ht="15" thickBot="1" x14ac:dyDescent="0.35">
      <c r="A42" s="54" t="s">
        <v>3</v>
      </c>
      <c r="B42" s="50">
        <v>1</v>
      </c>
      <c r="C42" s="50">
        <v>32</v>
      </c>
      <c r="D42" s="50">
        <v>0.77</v>
      </c>
      <c r="E42" s="65">
        <v>0.38769999999999999</v>
      </c>
    </row>
    <row r="43" spans="1:5" ht="15" thickBot="1" x14ac:dyDescent="0.35">
      <c r="A43" s="54" t="s">
        <v>5</v>
      </c>
      <c r="B43" s="50">
        <v>3</v>
      </c>
      <c r="C43" s="50">
        <v>32</v>
      </c>
      <c r="D43" s="50">
        <v>41.64</v>
      </c>
      <c r="E43" s="65" t="s">
        <v>206</v>
      </c>
    </row>
    <row r="44" spans="1:5" ht="15" thickBot="1" x14ac:dyDescent="0.35">
      <c r="A44" s="54" t="s">
        <v>97</v>
      </c>
      <c r="B44" s="50">
        <v>1</v>
      </c>
      <c r="C44" s="50">
        <v>32</v>
      </c>
      <c r="D44" s="50">
        <v>1.51</v>
      </c>
      <c r="E44" s="65">
        <v>0.22800000000000001</v>
      </c>
    </row>
    <row r="45" spans="1:5" ht="27" thickBot="1" x14ac:dyDescent="0.35">
      <c r="A45" s="54" t="s">
        <v>207</v>
      </c>
      <c r="B45" s="50">
        <v>3</v>
      </c>
      <c r="C45" s="50">
        <v>32</v>
      </c>
      <c r="D45" s="50">
        <v>0.19</v>
      </c>
      <c r="E45" s="65">
        <v>0.90290000000000004</v>
      </c>
    </row>
    <row r="46" spans="1:5" ht="27" thickBot="1" x14ac:dyDescent="0.35">
      <c r="A46" s="54" t="s">
        <v>146</v>
      </c>
      <c r="B46" s="50">
        <v>1</v>
      </c>
      <c r="C46" s="50">
        <v>32</v>
      </c>
      <c r="D46" s="50">
        <v>0.12</v>
      </c>
      <c r="E46" s="65">
        <v>0.72899999999999998</v>
      </c>
    </row>
    <row r="47" spans="1:5" ht="27" thickBot="1" x14ac:dyDescent="0.35">
      <c r="A47" s="54" t="s">
        <v>208</v>
      </c>
      <c r="B47" s="50">
        <v>3</v>
      </c>
      <c r="C47" s="50">
        <v>32</v>
      </c>
      <c r="D47" s="50">
        <v>0.31</v>
      </c>
      <c r="E47" s="65">
        <v>0.81920000000000004</v>
      </c>
    </row>
    <row r="48" spans="1:5" ht="39.6" x14ac:dyDescent="0.3">
      <c r="A48" s="56" t="s">
        <v>209</v>
      </c>
      <c r="B48" s="57">
        <v>3</v>
      </c>
      <c r="C48" s="57">
        <v>32</v>
      </c>
      <c r="D48" s="57">
        <v>0.06</v>
      </c>
      <c r="E48" s="61">
        <v>0.97870000000000001</v>
      </c>
    </row>
    <row r="49" spans="1:27" ht="15" thickBot="1" x14ac:dyDescent="0.35"/>
    <row r="50" spans="1:27" ht="15" thickBot="1" x14ac:dyDescent="0.35">
      <c r="A50" s="86" t="s">
        <v>149</v>
      </c>
      <c r="B50" s="87"/>
      <c r="C50" s="87"/>
      <c r="D50" s="87"/>
      <c r="E50" s="87"/>
      <c r="F50" s="87"/>
      <c r="G50" s="87"/>
      <c r="H50" s="87"/>
      <c r="I50" s="87"/>
      <c r="K50" s="78" t="s">
        <v>117</v>
      </c>
      <c r="L50" s="2" t="s">
        <v>3</v>
      </c>
      <c r="M50" s="2"/>
      <c r="N50" s="2" t="s">
        <v>234</v>
      </c>
      <c r="O50" s="2"/>
      <c r="R50" s="2" t="s">
        <v>233</v>
      </c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3">
      <c r="A51" s="97" t="s">
        <v>203</v>
      </c>
      <c r="B51" s="93" t="s">
        <v>3</v>
      </c>
      <c r="C51" s="93" t="s">
        <v>5</v>
      </c>
      <c r="D51" s="93" t="s">
        <v>97</v>
      </c>
      <c r="E51" s="92" t="s">
        <v>194</v>
      </c>
      <c r="F51" s="71" t="s">
        <v>137</v>
      </c>
      <c r="G51" s="92" t="s">
        <v>131</v>
      </c>
      <c r="H51" s="92" t="s">
        <v>211</v>
      </c>
      <c r="I51" s="95" t="s">
        <v>212</v>
      </c>
      <c r="L51" s="2" t="s">
        <v>116</v>
      </c>
      <c r="M51" s="2" t="s">
        <v>118</v>
      </c>
      <c r="N51" s="2">
        <v>32</v>
      </c>
      <c r="O51" s="2">
        <v>39</v>
      </c>
      <c r="P51" s="2">
        <v>54</v>
      </c>
      <c r="Q51" s="2">
        <v>75</v>
      </c>
      <c r="R51" s="2" t="s">
        <v>102</v>
      </c>
      <c r="S51" s="2" t="s">
        <v>103</v>
      </c>
      <c r="T51" s="2" t="s">
        <v>226</v>
      </c>
      <c r="U51" s="2" t="s">
        <v>235</v>
      </c>
      <c r="V51" s="2" t="s">
        <v>227</v>
      </c>
      <c r="W51" s="2" t="s">
        <v>236</v>
      </c>
      <c r="X51" s="2" t="s">
        <v>230</v>
      </c>
      <c r="Y51" s="2" t="s">
        <v>237</v>
      </c>
      <c r="Z51" s="2" t="s">
        <v>238</v>
      </c>
      <c r="AA51" s="2" t="s">
        <v>232</v>
      </c>
    </row>
    <row r="52" spans="1:27" ht="15" thickBot="1" x14ac:dyDescent="0.35">
      <c r="A52" s="89"/>
      <c r="B52" s="94"/>
      <c r="C52" s="94"/>
      <c r="D52" s="94"/>
      <c r="E52" s="91"/>
      <c r="F52" s="48" t="s">
        <v>210</v>
      </c>
      <c r="G52" s="91"/>
      <c r="H52" s="91"/>
      <c r="I52" s="96"/>
      <c r="L52" s="8">
        <f>E53</f>
        <v>1995.1</v>
      </c>
      <c r="M52" s="8">
        <f>E54</f>
        <v>2114.91</v>
      </c>
      <c r="N52" s="8">
        <f>E59</f>
        <v>1970.93</v>
      </c>
      <c r="O52" s="8">
        <f>E60</f>
        <v>2139.0700000000002</v>
      </c>
      <c r="P52" s="8">
        <f>E57</f>
        <v>1907.9</v>
      </c>
      <c r="Q52" s="8">
        <f>E58</f>
        <v>3307.62</v>
      </c>
      <c r="R52" s="8">
        <f>E59</f>
        <v>1970.93</v>
      </c>
      <c r="S52" s="8">
        <f>E60</f>
        <v>2139.0700000000002</v>
      </c>
      <c r="T52" s="2">
        <f>E42</f>
        <v>0.38769999999999999</v>
      </c>
      <c r="U52" s="2" t="str">
        <f>E43</f>
        <v>&lt;.0001</v>
      </c>
      <c r="V52" s="2">
        <f>E44</f>
        <v>0.22800000000000001</v>
      </c>
      <c r="W52" s="2">
        <f>E45</f>
        <v>0.90290000000000004</v>
      </c>
      <c r="X52" s="2">
        <f>E46</f>
        <v>0.72899999999999998</v>
      </c>
      <c r="Y52" s="2">
        <f>E47</f>
        <v>0.81920000000000004</v>
      </c>
      <c r="Z52" s="2">
        <f>E48</f>
        <v>0.97870000000000001</v>
      </c>
      <c r="AA52" s="8">
        <f>SQRT(B32)</f>
        <v>473.92087947251281</v>
      </c>
    </row>
    <row r="53" spans="1:27" ht="15" thickBot="1" x14ac:dyDescent="0.35">
      <c r="A53" s="54" t="s">
        <v>3</v>
      </c>
      <c r="B53" s="51" t="s">
        <v>23</v>
      </c>
      <c r="C53" s="51"/>
      <c r="D53" s="51"/>
      <c r="E53" s="50">
        <v>1995.1</v>
      </c>
      <c r="F53" s="50">
        <v>96.738699999999994</v>
      </c>
      <c r="G53" s="50">
        <v>32</v>
      </c>
      <c r="H53" s="50">
        <v>20.62</v>
      </c>
      <c r="I53" s="65" t="s">
        <v>206</v>
      </c>
      <c r="N53" t="s">
        <v>254</v>
      </c>
      <c r="O53" t="s">
        <v>254</v>
      </c>
      <c r="P53" t="s">
        <v>253</v>
      </c>
      <c r="Q53" t="s">
        <v>255</v>
      </c>
    </row>
    <row r="54" spans="1:27" ht="15" thickBot="1" x14ac:dyDescent="0.35">
      <c r="A54" s="54" t="s">
        <v>3</v>
      </c>
      <c r="B54" s="51" t="s">
        <v>15</v>
      </c>
      <c r="C54" s="51"/>
      <c r="D54" s="51"/>
      <c r="E54" s="50">
        <v>2114.91</v>
      </c>
      <c r="F54" s="50">
        <v>96.738699999999994</v>
      </c>
      <c r="G54" s="50">
        <v>32</v>
      </c>
      <c r="H54" s="50">
        <v>21.86</v>
      </c>
      <c r="I54" s="65" t="s">
        <v>206</v>
      </c>
    </row>
    <row r="55" spans="1:27" ht="15" thickBot="1" x14ac:dyDescent="0.35">
      <c r="A55" s="54" t="s">
        <v>5</v>
      </c>
      <c r="B55" s="51"/>
      <c r="C55" s="51">
        <v>32</v>
      </c>
      <c r="D55" s="51"/>
      <c r="E55" s="50">
        <v>1241.29</v>
      </c>
      <c r="F55" s="50">
        <v>136.81</v>
      </c>
      <c r="G55" s="50">
        <v>32</v>
      </c>
      <c r="H55" s="50">
        <v>9.07</v>
      </c>
      <c r="I55" s="65" t="s">
        <v>206</v>
      </c>
    </row>
    <row r="56" spans="1:27" ht="15" thickBot="1" x14ac:dyDescent="0.35">
      <c r="A56" s="54" t="s">
        <v>5</v>
      </c>
      <c r="B56" s="51"/>
      <c r="C56" s="51">
        <v>39</v>
      </c>
      <c r="D56" s="51"/>
      <c r="E56" s="50">
        <v>1763.2</v>
      </c>
      <c r="F56" s="50">
        <v>136.81</v>
      </c>
      <c r="G56" s="50">
        <v>32</v>
      </c>
      <c r="H56" s="50">
        <v>12.89</v>
      </c>
      <c r="I56" s="65" t="s">
        <v>206</v>
      </c>
    </row>
    <row r="57" spans="1:27" ht="15" thickBot="1" x14ac:dyDescent="0.35">
      <c r="A57" s="54" t="s">
        <v>5</v>
      </c>
      <c r="B57" s="51"/>
      <c r="C57" s="51">
        <v>54</v>
      </c>
      <c r="D57" s="51"/>
      <c r="E57" s="50">
        <v>1907.9</v>
      </c>
      <c r="F57" s="50">
        <v>136.81</v>
      </c>
      <c r="G57" s="50">
        <v>32</v>
      </c>
      <c r="H57" s="50">
        <v>13.95</v>
      </c>
      <c r="I57" s="65" t="s">
        <v>206</v>
      </c>
    </row>
    <row r="58" spans="1:27" ht="15" thickBot="1" x14ac:dyDescent="0.35">
      <c r="A58" s="54" t="s">
        <v>5</v>
      </c>
      <c r="B58" s="51"/>
      <c r="C58" s="51">
        <v>75</v>
      </c>
      <c r="D58" s="51"/>
      <c r="E58" s="50">
        <v>3307.62</v>
      </c>
      <c r="F58" s="50">
        <v>136.81</v>
      </c>
      <c r="G58" s="50">
        <v>32</v>
      </c>
      <c r="H58" s="50">
        <v>24.18</v>
      </c>
      <c r="I58" s="65" t="s">
        <v>206</v>
      </c>
    </row>
    <row r="59" spans="1:27" ht="15" thickBot="1" x14ac:dyDescent="0.35">
      <c r="A59" s="54" t="s">
        <v>97</v>
      </c>
      <c r="B59" s="51"/>
      <c r="C59" s="51"/>
      <c r="D59" s="51">
        <v>0</v>
      </c>
      <c r="E59" s="50">
        <v>1970.93</v>
      </c>
      <c r="F59" s="50">
        <v>96.738699999999994</v>
      </c>
      <c r="G59" s="50">
        <v>32</v>
      </c>
      <c r="H59" s="50">
        <v>20.37</v>
      </c>
      <c r="I59" s="65" t="s">
        <v>206</v>
      </c>
    </row>
    <row r="60" spans="1:27" ht="15" thickBot="1" x14ac:dyDescent="0.35">
      <c r="A60" s="54" t="s">
        <v>97</v>
      </c>
      <c r="B60" s="51"/>
      <c r="C60" s="51"/>
      <c r="D60" s="51">
        <v>1</v>
      </c>
      <c r="E60" s="50">
        <v>2139.0700000000002</v>
      </c>
      <c r="F60" s="50">
        <v>96.738699999999994</v>
      </c>
      <c r="G60" s="50">
        <v>32</v>
      </c>
      <c r="H60" s="50">
        <v>22.11</v>
      </c>
      <c r="I60" s="65" t="s">
        <v>206</v>
      </c>
    </row>
    <row r="61" spans="1:27" ht="27" thickBot="1" x14ac:dyDescent="0.35">
      <c r="A61" s="54" t="s">
        <v>207</v>
      </c>
      <c r="B61" s="51" t="s">
        <v>23</v>
      </c>
      <c r="C61" s="51">
        <v>32</v>
      </c>
      <c r="D61" s="51"/>
      <c r="E61" s="50">
        <v>1236.5999999999999</v>
      </c>
      <c r="F61" s="50">
        <v>193.48</v>
      </c>
      <c r="G61" s="50">
        <v>32</v>
      </c>
      <c r="H61" s="50">
        <v>6.39</v>
      </c>
      <c r="I61" s="65" t="s">
        <v>206</v>
      </c>
    </row>
    <row r="62" spans="1:27" ht="27" thickBot="1" x14ac:dyDescent="0.35">
      <c r="A62" s="54" t="s">
        <v>207</v>
      </c>
      <c r="B62" s="51" t="s">
        <v>23</v>
      </c>
      <c r="C62" s="51">
        <v>39</v>
      </c>
      <c r="D62" s="51"/>
      <c r="E62" s="50">
        <v>1750.79</v>
      </c>
      <c r="F62" s="50">
        <v>193.48</v>
      </c>
      <c r="G62" s="50">
        <v>32</v>
      </c>
      <c r="H62" s="50">
        <v>9.0500000000000007</v>
      </c>
      <c r="I62" s="65" t="s">
        <v>206</v>
      </c>
    </row>
    <row r="63" spans="1:27" ht="27" thickBot="1" x14ac:dyDescent="0.35">
      <c r="A63" s="54" t="s">
        <v>207</v>
      </c>
      <c r="B63" s="51" t="s">
        <v>23</v>
      </c>
      <c r="C63" s="51">
        <v>54</v>
      </c>
      <c r="D63" s="51"/>
      <c r="E63" s="50">
        <v>1801.39</v>
      </c>
      <c r="F63" s="50">
        <v>193.48</v>
      </c>
      <c r="G63" s="50">
        <v>32</v>
      </c>
      <c r="H63" s="50">
        <v>9.31</v>
      </c>
      <c r="I63" s="65" t="s">
        <v>206</v>
      </c>
    </row>
    <row r="64" spans="1:27" ht="27" thickBot="1" x14ac:dyDescent="0.35">
      <c r="A64" s="54" t="s">
        <v>207</v>
      </c>
      <c r="B64" s="51" t="s">
        <v>23</v>
      </c>
      <c r="C64" s="51">
        <v>75</v>
      </c>
      <c r="D64" s="51"/>
      <c r="E64" s="50">
        <v>3191.6</v>
      </c>
      <c r="F64" s="50">
        <v>193.48</v>
      </c>
      <c r="G64" s="50">
        <v>32</v>
      </c>
      <c r="H64" s="50">
        <v>16.5</v>
      </c>
      <c r="I64" s="65" t="s">
        <v>206</v>
      </c>
    </row>
    <row r="65" spans="1:9" ht="27" thickBot="1" x14ac:dyDescent="0.35">
      <c r="A65" s="54" t="s">
        <v>207</v>
      </c>
      <c r="B65" s="51" t="s">
        <v>15</v>
      </c>
      <c r="C65" s="51">
        <v>32</v>
      </c>
      <c r="D65" s="51"/>
      <c r="E65" s="50">
        <v>1245.98</v>
      </c>
      <c r="F65" s="50">
        <v>193.48</v>
      </c>
      <c r="G65" s="50">
        <v>32</v>
      </c>
      <c r="H65" s="50">
        <v>6.44</v>
      </c>
      <c r="I65" s="65" t="s">
        <v>206</v>
      </c>
    </row>
    <row r="66" spans="1:9" ht="27" thickBot="1" x14ac:dyDescent="0.35">
      <c r="A66" s="54" t="s">
        <v>207</v>
      </c>
      <c r="B66" s="51" t="s">
        <v>15</v>
      </c>
      <c r="C66" s="51">
        <v>39</v>
      </c>
      <c r="D66" s="51"/>
      <c r="E66" s="50">
        <v>1775.61</v>
      </c>
      <c r="F66" s="50">
        <v>193.48</v>
      </c>
      <c r="G66" s="50">
        <v>32</v>
      </c>
      <c r="H66" s="50">
        <v>9.18</v>
      </c>
      <c r="I66" s="65" t="s">
        <v>206</v>
      </c>
    </row>
    <row r="67" spans="1:9" ht="27" thickBot="1" x14ac:dyDescent="0.35">
      <c r="A67" s="54" t="s">
        <v>207</v>
      </c>
      <c r="B67" s="51" t="s">
        <v>15</v>
      </c>
      <c r="C67" s="51">
        <v>54</v>
      </c>
      <c r="D67" s="51"/>
      <c r="E67" s="50">
        <v>2014.41</v>
      </c>
      <c r="F67" s="50">
        <v>193.48</v>
      </c>
      <c r="G67" s="50">
        <v>32</v>
      </c>
      <c r="H67" s="50">
        <v>10.41</v>
      </c>
      <c r="I67" s="65" t="s">
        <v>206</v>
      </c>
    </row>
    <row r="68" spans="1:9" ht="27" thickBot="1" x14ac:dyDescent="0.35">
      <c r="A68" s="54" t="s">
        <v>207</v>
      </c>
      <c r="B68" s="51" t="s">
        <v>15</v>
      </c>
      <c r="C68" s="51">
        <v>75</v>
      </c>
      <c r="D68" s="51"/>
      <c r="E68" s="50">
        <v>3423.64</v>
      </c>
      <c r="F68" s="50">
        <v>193.48</v>
      </c>
      <c r="G68" s="50">
        <v>32</v>
      </c>
      <c r="H68" s="50">
        <v>17.7</v>
      </c>
      <c r="I68" s="65" t="s">
        <v>206</v>
      </c>
    </row>
    <row r="69" spans="1:9" ht="27" thickBot="1" x14ac:dyDescent="0.35">
      <c r="A69" s="54" t="s">
        <v>146</v>
      </c>
      <c r="B69" s="51" t="s">
        <v>23</v>
      </c>
      <c r="C69" s="51"/>
      <c r="D69" s="51">
        <v>0</v>
      </c>
      <c r="E69" s="50">
        <v>1887.12</v>
      </c>
      <c r="F69" s="50">
        <v>136.81</v>
      </c>
      <c r="G69" s="50">
        <v>32</v>
      </c>
      <c r="H69" s="50">
        <v>13.79</v>
      </c>
      <c r="I69" s="65" t="s">
        <v>206</v>
      </c>
    </row>
    <row r="70" spans="1:9" ht="27" thickBot="1" x14ac:dyDescent="0.35">
      <c r="A70" s="54" t="s">
        <v>146</v>
      </c>
      <c r="B70" s="51" t="s">
        <v>23</v>
      </c>
      <c r="C70" s="51"/>
      <c r="D70" s="51">
        <v>1</v>
      </c>
      <c r="E70" s="50">
        <v>2103.0700000000002</v>
      </c>
      <c r="F70" s="50">
        <v>136.81</v>
      </c>
      <c r="G70" s="50">
        <v>32</v>
      </c>
      <c r="H70" s="50">
        <v>15.37</v>
      </c>
      <c r="I70" s="65" t="s">
        <v>206</v>
      </c>
    </row>
    <row r="71" spans="1:9" ht="27" thickBot="1" x14ac:dyDescent="0.35">
      <c r="A71" s="54" t="s">
        <v>146</v>
      </c>
      <c r="B71" s="51" t="s">
        <v>15</v>
      </c>
      <c r="C71" s="51"/>
      <c r="D71" s="51">
        <v>0</v>
      </c>
      <c r="E71" s="50">
        <v>2054.75</v>
      </c>
      <c r="F71" s="50">
        <v>136.81</v>
      </c>
      <c r="G71" s="50">
        <v>32</v>
      </c>
      <c r="H71" s="50">
        <v>15.02</v>
      </c>
      <c r="I71" s="65" t="s">
        <v>206</v>
      </c>
    </row>
    <row r="72" spans="1:9" ht="27" thickBot="1" x14ac:dyDescent="0.35">
      <c r="A72" s="54" t="s">
        <v>146</v>
      </c>
      <c r="B72" s="51" t="s">
        <v>15</v>
      </c>
      <c r="C72" s="51"/>
      <c r="D72" s="51">
        <v>1</v>
      </c>
      <c r="E72" s="50">
        <v>2175.0700000000002</v>
      </c>
      <c r="F72" s="50">
        <v>136.81</v>
      </c>
      <c r="G72" s="50">
        <v>32</v>
      </c>
      <c r="H72" s="50">
        <v>15.9</v>
      </c>
      <c r="I72" s="65" t="s">
        <v>206</v>
      </c>
    </row>
    <row r="73" spans="1:9" ht="27" thickBot="1" x14ac:dyDescent="0.35">
      <c r="A73" s="54" t="s">
        <v>208</v>
      </c>
      <c r="B73" s="51"/>
      <c r="C73" s="51">
        <v>32</v>
      </c>
      <c r="D73" s="51">
        <v>0</v>
      </c>
      <c r="E73" s="50">
        <v>1204.1500000000001</v>
      </c>
      <c r="F73" s="50">
        <v>193.48</v>
      </c>
      <c r="G73" s="50">
        <v>32</v>
      </c>
      <c r="H73" s="50">
        <v>6.22</v>
      </c>
      <c r="I73" s="65" t="s">
        <v>206</v>
      </c>
    </row>
    <row r="74" spans="1:9" ht="27" thickBot="1" x14ac:dyDescent="0.35">
      <c r="A74" s="54" t="s">
        <v>208</v>
      </c>
      <c r="B74" s="51"/>
      <c r="C74" s="51">
        <v>32</v>
      </c>
      <c r="D74" s="51">
        <v>1</v>
      </c>
      <c r="E74" s="50">
        <v>1278.43</v>
      </c>
      <c r="F74" s="50">
        <v>193.48</v>
      </c>
      <c r="G74" s="50">
        <v>32</v>
      </c>
      <c r="H74" s="50">
        <v>6.61</v>
      </c>
      <c r="I74" s="65" t="s">
        <v>206</v>
      </c>
    </row>
    <row r="75" spans="1:9" ht="27" thickBot="1" x14ac:dyDescent="0.35">
      <c r="A75" s="54" t="s">
        <v>208</v>
      </c>
      <c r="B75" s="51"/>
      <c r="C75" s="51">
        <v>39</v>
      </c>
      <c r="D75" s="51">
        <v>0</v>
      </c>
      <c r="E75" s="50">
        <v>1567.14</v>
      </c>
      <c r="F75" s="50">
        <v>193.48</v>
      </c>
      <c r="G75" s="50">
        <v>32</v>
      </c>
      <c r="H75" s="50">
        <v>8.1</v>
      </c>
      <c r="I75" s="65" t="s">
        <v>206</v>
      </c>
    </row>
    <row r="76" spans="1:9" ht="27" thickBot="1" x14ac:dyDescent="0.35">
      <c r="A76" s="54" t="s">
        <v>208</v>
      </c>
      <c r="B76" s="51"/>
      <c r="C76" s="51">
        <v>39</v>
      </c>
      <c r="D76" s="51">
        <v>1</v>
      </c>
      <c r="E76" s="50">
        <v>1959.26</v>
      </c>
      <c r="F76" s="50">
        <v>193.48</v>
      </c>
      <c r="G76" s="50">
        <v>32</v>
      </c>
      <c r="H76" s="50">
        <v>10.130000000000001</v>
      </c>
      <c r="I76" s="65" t="s">
        <v>206</v>
      </c>
    </row>
    <row r="77" spans="1:9" ht="27" thickBot="1" x14ac:dyDescent="0.35">
      <c r="A77" s="54" t="s">
        <v>208</v>
      </c>
      <c r="B77" s="51"/>
      <c r="C77" s="51">
        <v>54</v>
      </c>
      <c r="D77" s="51">
        <v>0</v>
      </c>
      <c r="E77" s="50">
        <v>1841.3</v>
      </c>
      <c r="F77" s="50">
        <v>193.48</v>
      </c>
      <c r="G77" s="50">
        <v>32</v>
      </c>
      <c r="H77" s="50">
        <v>9.52</v>
      </c>
      <c r="I77" s="65" t="s">
        <v>206</v>
      </c>
    </row>
    <row r="78" spans="1:9" ht="27" thickBot="1" x14ac:dyDescent="0.35">
      <c r="A78" s="54" t="s">
        <v>208</v>
      </c>
      <c r="B78" s="51"/>
      <c r="C78" s="51">
        <v>54</v>
      </c>
      <c r="D78" s="51">
        <v>1</v>
      </c>
      <c r="E78" s="50">
        <v>1974.51</v>
      </c>
      <c r="F78" s="50">
        <v>193.48</v>
      </c>
      <c r="G78" s="50">
        <v>32</v>
      </c>
      <c r="H78" s="50">
        <v>10.210000000000001</v>
      </c>
      <c r="I78" s="65" t="s">
        <v>206</v>
      </c>
    </row>
    <row r="79" spans="1:9" ht="27" thickBot="1" x14ac:dyDescent="0.35">
      <c r="A79" s="54" t="s">
        <v>208</v>
      </c>
      <c r="B79" s="51"/>
      <c r="C79" s="51">
        <v>75</v>
      </c>
      <c r="D79" s="51">
        <v>0</v>
      </c>
      <c r="E79" s="50">
        <v>3271.15</v>
      </c>
      <c r="F79" s="50">
        <v>193.48</v>
      </c>
      <c r="G79" s="50">
        <v>32</v>
      </c>
      <c r="H79" s="50">
        <v>16.91</v>
      </c>
      <c r="I79" s="65" t="s">
        <v>206</v>
      </c>
    </row>
    <row r="80" spans="1:9" ht="27" thickBot="1" x14ac:dyDescent="0.35">
      <c r="A80" s="54" t="s">
        <v>208</v>
      </c>
      <c r="B80" s="51"/>
      <c r="C80" s="51">
        <v>75</v>
      </c>
      <c r="D80" s="51">
        <v>1</v>
      </c>
      <c r="E80" s="50">
        <v>3344.09</v>
      </c>
      <c r="F80" s="50">
        <v>193.48</v>
      </c>
      <c r="G80" s="50">
        <v>32</v>
      </c>
      <c r="H80" s="50">
        <v>17.28</v>
      </c>
      <c r="I80" s="65" t="s">
        <v>206</v>
      </c>
    </row>
    <row r="81" spans="1:9" ht="40.200000000000003" thickBot="1" x14ac:dyDescent="0.35">
      <c r="A81" s="54" t="s">
        <v>209</v>
      </c>
      <c r="B81" s="51" t="s">
        <v>23</v>
      </c>
      <c r="C81" s="51">
        <v>32</v>
      </c>
      <c r="D81" s="51">
        <v>0</v>
      </c>
      <c r="E81" s="50">
        <v>1202.1400000000001</v>
      </c>
      <c r="F81" s="50">
        <v>273.62</v>
      </c>
      <c r="G81" s="50">
        <v>32</v>
      </c>
      <c r="H81" s="50">
        <v>4.3899999999999997</v>
      </c>
      <c r="I81" s="65">
        <v>1E-4</v>
      </c>
    </row>
    <row r="82" spans="1:9" ht="40.200000000000003" thickBot="1" x14ac:dyDescent="0.35">
      <c r="A82" s="54" t="s">
        <v>209</v>
      </c>
      <c r="B82" s="51" t="s">
        <v>23</v>
      </c>
      <c r="C82" s="51">
        <v>32</v>
      </c>
      <c r="D82" s="51">
        <v>1</v>
      </c>
      <c r="E82" s="50">
        <v>1271.07</v>
      </c>
      <c r="F82" s="50">
        <v>273.62</v>
      </c>
      <c r="G82" s="50">
        <v>32</v>
      </c>
      <c r="H82" s="50">
        <v>4.6500000000000004</v>
      </c>
      <c r="I82" s="65" t="s">
        <v>206</v>
      </c>
    </row>
    <row r="83" spans="1:9" ht="40.200000000000003" thickBot="1" x14ac:dyDescent="0.35">
      <c r="A83" s="54" t="s">
        <v>209</v>
      </c>
      <c r="B83" s="51" t="s">
        <v>23</v>
      </c>
      <c r="C83" s="51">
        <v>39</v>
      </c>
      <c r="D83" s="51">
        <v>0</v>
      </c>
      <c r="E83" s="50">
        <v>1493.38</v>
      </c>
      <c r="F83" s="50">
        <v>273.62</v>
      </c>
      <c r="G83" s="50">
        <v>32</v>
      </c>
      <c r="H83" s="50">
        <v>5.46</v>
      </c>
      <c r="I83" s="65" t="s">
        <v>206</v>
      </c>
    </row>
    <row r="84" spans="1:9" ht="40.200000000000003" thickBot="1" x14ac:dyDescent="0.35">
      <c r="A84" s="54" t="s">
        <v>209</v>
      </c>
      <c r="B84" s="51" t="s">
        <v>23</v>
      </c>
      <c r="C84" s="51">
        <v>39</v>
      </c>
      <c r="D84" s="51">
        <v>1</v>
      </c>
      <c r="E84" s="50">
        <v>2008.21</v>
      </c>
      <c r="F84" s="50">
        <v>273.62</v>
      </c>
      <c r="G84" s="50">
        <v>32</v>
      </c>
      <c r="H84" s="50">
        <v>7.34</v>
      </c>
      <c r="I84" s="65" t="s">
        <v>206</v>
      </c>
    </row>
    <row r="85" spans="1:9" ht="40.200000000000003" thickBot="1" x14ac:dyDescent="0.35">
      <c r="A85" s="54" t="s">
        <v>209</v>
      </c>
      <c r="B85" s="51" t="s">
        <v>23</v>
      </c>
      <c r="C85" s="51">
        <v>54</v>
      </c>
      <c r="D85" s="51">
        <v>0</v>
      </c>
      <c r="E85" s="50">
        <v>1689.82</v>
      </c>
      <c r="F85" s="50">
        <v>273.62</v>
      </c>
      <c r="G85" s="50">
        <v>32</v>
      </c>
      <c r="H85" s="50">
        <v>6.18</v>
      </c>
      <c r="I85" s="65" t="s">
        <v>206</v>
      </c>
    </row>
    <row r="86" spans="1:9" ht="40.200000000000003" thickBot="1" x14ac:dyDescent="0.35">
      <c r="A86" s="54" t="s">
        <v>209</v>
      </c>
      <c r="B86" s="51" t="s">
        <v>23</v>
      </c>
      <c r="C86" s="51">
        <v>54</v>
      </c>
      <c r="D86" s="51">
        <v>1</v>
      </c>
      <c r="E86" s="50">
        <v>1912.97</v>
      </c>
      <c r="F86" s="50">
        <v>273.62</v>
      </c>
      <c r="G86" s="50">
        <v>32</v>
      </c>
      <c r="H86" s="50">
        <v>6.99</v>
      </c>
      <c r="I86" s="65" t="s">
        <v>206</v>
      </c>
    </row>
    <row r="87" spans="1:9" ht="40.200000000000003" thickBot="1" x14ac:dyDescent="0.35">
      <c r="A87" s="54" t="s">
        <v>209</v>
      </c>
      <c r="B87" s="51" t="s">
        <v>23</v>
      </c>
      <c r="C87" s="51">
        <v>75</v>
      </c>
      <c r="D87" s="51">
        <v>0</v>
      </c>
      <c r="E87" s="50">
        <v>3163.14</v>
      </c>
      <c r="F87" s="50">
        <v>273.62</v>
      </c>
      <c r="G87" s="50">
        <v>32</v>
      </c>
      <c r="H87" s="50">
        <v>11.56</v>
      </c>
      <c r="I87" s="65" t="s">
        <v>206</v>
      </c>
    </row>
    <row r="88" spans="1:9" ht="40.200000000000003" thickBot="1" x14ac:dyDescent="0.35">
      <c r="A88" s="54" t="s">
        <v>209</v>
      </c>
      <c r="B88" s="51" t="s">
        <v>23</v>
      </c>
      <c r="C88" s="51">
        <v>75</v>
      </c>
      <c r="D88" s="51">
        <v>1</v>
      </c>
      <c r="E88" s="50">
        <v>3220.05</v>
      </c>
      <c r="F88" s="50">
        <v>273.62</v>
      </c>
      <c r="G88" s="50">
        <v>32</v>
      </c>
      <c r="H88" s="50">
        <v>11.77</v>
      </c>
      <c r="I88" s="65" t="s">
        <v>206</v>
      </c>
    </row>
    <row r="89" spans="1:9" ht="40.200000000000003" thickBot="1" x14ac:dyDescent="0.35">
      <c r="A89" s="54" t="s">
        <v>209</v>
      </c>
      <c r="B89" s="51" t="s">
        <v>15</v>
      </c>
      <c r="C89" s="51">
        <v>32</v>
      </c>
      <c r="D89" s="51">
        <v>0</v>
      </c>
      <c r="E89" s="50">
        <v>1206.17</v>
      </c>
      <c r="F89" s="50">
        <v>273.62</v>
      </c>
      <c r="G89" s="50">
        <v>32</v>
      </c>
      <c r="H89" s="50">
        <v>4.41</v>
      </c>
      <c r="I89" s="65">
        <v>1E-4</v>
      </c>
    </row>
    <row r="90" spans="1:9" ht="40.200000000000003" thickBot="1" x14ac:dyDescent="0.35">
      <c r="A90" s="54" t="s">
        <v>209</v>
      </c>
      <c r="B90" s="51" t="s">
        <v>15</v>
      </c>
      <c r="C90" s="51">
        <v>32</v>
      </c>
      <c r="D90" s="51">
        <v>1</v>
      </c>
      <c r="E90" s="50">
        <v>1285.8</v>
      </c>
      <c r="F90" s="50">
        <v>273.62</v>
      </c>
      <c r="G90" s="50">
        <v>32</v>
      </c>
      <c r="H90" s="50">
        <v>4.7</v>
      </c>
      <c r="I90" s="65" t="s">
        <v>206</v>
      </c>
    </row>
    <row r="91" spans="1:9" ht="40.200000000000003" thickBot="1" x14ac:dyDescent="0.35">
      <c r="A91" s="54" t="s">
        <v>209</v>
      </c>
      <c r="B91" s="51" t="s">
        <v>15</v>
      </c>
      <c r="C91" s="51">
        <v>39</v>
      </c>
      <c r="D91" s="51">
        <v>0</v>
      </c>
      <c r="E91" s="50">
        <v>1640.91</v>
      </c>
      <c r="F91" s="50">
        <v>273.62</v>
      </c>
      <c r="G91" s="50">
        <v>32</v>
      </c>
      <c r="H91" s="50">
        <v>6</v>
      </c>
      <c r="I91" s="65" t="s">
        <v>206</v>
      </c>
    </row>
    <row r="92" spans="1:9" ht="40.200000000000003" thickBot="1" x14ac:dyDescent="0.35">
      <c r="A92" s="54" t="s">
        <v>209</v>
      </c>
      <c r="B92" s="51" t="s">
        <v>15</v>
      </c>
      <c r="C92" s="51">
        <v>39</v>
      </c>
      <c r="D92" s="51">
        <v>1</v>
      </c>
      <c r="E92" s="50">
        <v>1910.3</v>
      </c>
      <c r="F92" s="50">
        <v>273.62</v>
      </c>
      <c r="G92" s="50">
        <v>32</v>
      </c>
      <c r="H92" s="50">
        <v>6.98</v>
      </c>
      <c r="I92" s="65" t="s">
        <v>206</v>
      </c>
    </row>
    <row r="93" spans="1:9" ht="40.200000000000003" thickBot="1" x14ac:dyDescent="0.35">
      <c r="A93" s="54" t="s">
        <v>209</v>
      </c>
      <c r="B93" s="51" t="s">
        <v>15</v>
      </c>
      <c r="C93" s="51">
        <v>54</v>
      </c>
      <c r="D93" s="51">
        <v>0</v>
      </c>
      <c r="E93" s="50">
        <v>1992.77</v>
      </c>
      <c r="F93" s="50">
        <v>273.62</v>
      </c>
      <c r="G93" s="50">
        <v>32</v>
      </c>
      <c r="H93" s="50">
        <v>7.28</v>
      </c>
      <c r="I93" s="65" t="s">
        <v>206</v>
      </c>
    </row>
    <row r="94" spans="1:9" ht="40.200000000000003" thickBot="1" x14ac:dyDescent="0.35">
      <c r="A94" s="54" t="s">
        <v>209</v>
      </c>
      <c r="B94" s="51" t="s">
        <v>15</v>
      </c>
      <c r="C94" s="51">
        <v>54</v>
      </c>
      <c r="D94" s="51">
        <v>1</v>
      </c>
      <c r="E94" s="50">
        <v>2036.06</v>
      </c>
      <c r="F94" s="50">
        <v>273.62</v>
      </c>
      <c r="G94" s="50">
        <v>32</v>
      </c>
      <c r="H94" s="50">
        <v>7.44</v>
      </c>
      <c r="I94" s="65" t="s">
        <v>206</v>
      </c>
    </row>
    <row r="95" spans="1:9" ht="40.200000000000003" thickBot="1" x14ac:dyDescent="0.35">
      <c r="A95" s="54" t="s">
        <v>209</v>
      </c>
      <c r="B95" s="51" t="s">
        <v>15</v>
      </c>
      <c r="C95" s="51">
        <v>75</v>
      </c>
      <c r="D95" s="51">
        <v>0</v>
      </c>
      <c r="E95" s="50">
        <v>3379.15</v>
      </c>
      <c r="F95" s="50">
        <v>273.62</v>
      </c>
      <c r="G95" s="50">
        <v>32</v>
      </c>
      <c r="H95" s="50">
        <v>12.35</v>
      </c>
      <c r="I95" s="65" t="s">
        <v>206</v>
      </c>
    </row>
    <row r="96" spans="1:9" ht="39.6" x14ac:dyDescent="0.3">
      <c r="A96" s="56" t="s">
        <v>209</v>
      </c>
      <c r="B96" s="75" t="s">
        <v>15</v>
      </c>
      <c r="C96" s="75">
        <v>75</v>
      </c>
      <c r="D96" s="75">
        <v>1</v>
      </c>
      <c r="E96" s="57">
        <v>3468.13</v>
      </c>
      <c r="F96" s="57">
        <v>273.62</v>
      </c>
      <c r="G96" s="57">
        <v>32</v>
      </c>
      <c r="H96" s="57">
        <v>12.68</v>
      </c>
      <c r="I96" s="61" t="s">
        <v>206</v>
      </c>
    </row>
    <row r="97" spans="1:14" ht="15" thickBot="1" x14ac:dyDescent="0.35"/>
    <row r="98" spans="1:14" ht="15" thickBot="1" x14ac:dyDescent="0.35">
      <c r="A98" s="86" t="s">
        <v>213</v>
      </c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</row>
    <row r="99" spans="1:14" x14ac:dyDescent="0.3">
      <c r="A99" s="97" t="s">
        <v>203</v>
      </c>
      <c r="B99" s="93" t="s">
        <v>3</v>
      </c>
      <c r="C99" s="93" t="s">
        <v>5</v>
      </c>
      <c r="D99" s="93" t="s">
        <v>97</v>
      </c>
      <c r="E99" s="93" t="s">
        <v>3</v>
      </c>
      <c r="F99" s="93" t="s">
        <v>5</v>
      </c>
      <c r="G99" s="93" t="s">
        <v>97</v>
      </c>
      <c r="H99" s="92" t="s">
        <v>194</v>
      </c>
      <c r="I99" s="71" t="s">
        <v>137</v>
      </c>
      <c r="J99" s="92" t="s">
        <v>131</v>
      </c>
      <c r="K99" s="92" t="s">
        <v>211</v>
      </c>
      <c r="L99" s="92" t="s">
        <v>212</v>
      </c>
      <c r="M99" s="93" t="s">
        <v>214</v>
      </c>
      <c r="N99" s="95" t="s">
        <v>215</v>
      </c>
    </row>
    <row r="100" spans="1:14" ht="15" thickBot="1" x14ac:dyDescent="0.35">
      <c r="A100" s="89"/>
      <c r="B100" s="94"/>
      <c r="C100" s="94"/>
      <c r="D100" s="94"/>
      <c r="E100" s="94"/>
      <c r="F100" s="94"/>
      <c r="G100" s="94"/>
      <c r="H100" s="91"/>
      <c r="I100" s="48" t="s">
        <v>210</v>
      </c>
      <c r="J100" s="91"/>
      <c r="K100" s="91"/>
      <c r="L100" s="91"/>
      <c r="M100" s="94"/>
      <c r="N100" s="96"/>
    </row>
    <row r="101" spans="1:14" ht="27" thickBot="1" x14ac:dyDescent="0.35">
      <c r="A101" s="54" t="s">
        <v>3</v>
      </c>
      <c r="B101" s="51" t="s">
        <v>23</v>
      </c>
      <c r="C101" s="51"/>
      <c r="D101" s="51"/>
      <c r="E101" s="51" t="s">
        <v>15</v>
      </c>
      <c r="F101" s="51"/>
      <c r="G101" s="51"/>
      <c r="H101" s="76">
        <v>-119.81</v>
      </c>
      <c r="I101" s="50">
        <v>136.81</v>
      </c>
      <c r="J101" s="50">
        <v>32</v>
      </c>
      <c r="K101" s="76">
        <v>-0.88</v>
      </c>
      <c r="L101" s="50">
        <v>0.38769999999999999</v>
      </c>
      <c r="M101" s="51" t="s">
        <v>216</v>
      </c>
      <c r="N101" s="65">
        <v>0.38769999999999999</v>
      </c>
    </row>
    <row r="102" spans="1:14" ht="27" thickBot="1" x14ac:dyDescent="0.35">
      <c r="A102" s="54" t="s">
        <v>5</v>
      </c>
      <c r="B102" s="51"/>
      <c r="C102" s="51">
        <v>32</v>
      </c>
      <c r="D102" s="51"/>
      <c r="E102" s="51"/>
      <c r="F102" s="51">
        <v>39</v>
      </c>
      <c r="G102" s="51"/>
      <c r="H102" s="76">
        <v>-521.91</v>
      </c>
      <c r="I102" s="50">
        <v>193.48</v>
      </c>
      <c r="J102" s="50">
        <v>32</v>
      </c>
      <c r="K102" s="76">
        <v>-2.7</v>
      </c>
      <c r="L102" s="50">
        <v>1.11E-2</v>
      </c>
      <c r="M102" s="51" t="s">
        <v>216</v>
      </c>
      <c r="N102" s="65">
        <v>6.6299999999999998E-2</v>
      </c>
    </row>
    <row r="103" spans="1:14" ht="27" thickBot="1" x14ac:dyDescent="0.35">
      <c r="A103" s="54" t="s">
        <v>5</v>
      </c>
      <c r="B103" s="51"/>
      <c r="C103" s="51">
        <v>32</v>
      </c>
      <c r="D103" s="51"/>
      <c r="E103" s="51"/>
      <c r="F103" s="51">
        <v>54</v>
      </c>
      <c r="G103" s="51"/>
      <c r="H103" s="76">
        <v>-666.61</v>
      </c>
      <c r="I103" s="50">
        <v>193.48</v>
      </c>
      <c r="J103" s="50">
        <v>32</v>
      </c>
      <c r="K103" s="76">
        <v>-3.45</v>
      </c>
      <c r="L103" s="50">
        <v>1.6000000000000001E-3</v>
      </c>
      <c r="M103" s="51" t="s">
        <v>216</v>
      </c>
      <c r="N103" s="65">
        <v>9.7000000000000003E-3</v>
      </c>
    </row>
    <row r="104" spans="1:14" ht="27" thickBot="1" x14ac:dyDescent="0.35">
      <c r="A104" s="54" t="s">
        <v>5</v>
      </c>
      <c r="B104" s="51"/>
      <c r="C104" s="51">
        <v>32</v>
      </c>
      <c r="D104" s="51"/>
      <c r="E104" s="51"/>
      <c r="F104" s="51">
        <v>75</v>
      </c>
      <c r="G104" s="51"/>
      <c r="H104" s="76">
        <v>-2066.33</v>
      </c>
      <c r="I104" s="50">
        <v>193.48</v>
      </c>
      <c r="J104" s="50">
        <v>32</v>
      </c>
      <c r="K104" s="76">
        <v>-10.68</v>
      </c>
      <c r="L104" s="50" t="s">
        <v>206</v>
      </c>
      <c r="M104" s="51" t="s">
        <v>216</v>
      </c>
      <c r="N104" s="65" t="s">
        <v>206</v>
      </c>
    </row>
    <row r="105" spans="1:14" ht="27" thickBot="1" x14ac:dyDescent="0.35">
      <c r="A105" s="54" t="s">
        <v>5</v>
      </c>
      <c r="B105" s="51"/>
      <c r="C105" s="51">
        <v>39</v>
      </c>
      <c r="D105" s="51"/>
      <c r="E105" s="51"/>
      <c r="F105" s="51">
        <v>54</v>
      </c>
      <c r="G105" s="51"/>
      <c r="H105" s="76">
        <v>-144.69999999999999</v>
      </c>
      <c r="I105" s="50">
        <v>193.48</v>
      </c>
      <c r="J105" s="50">
        <v>32</v>
      </c>
      <c r="K105" s="76">
        <v>-0.75</v>
      </c>
      <c r="L105" s="50">
        <v>0.46</v>
      </c>
      <c r="M105" s="51" t="s">
        <v>216</v>
      </c>
      <c r="N105" s="65">
        <v>1</v>
      </c>
    </row>
    <row r="106" spans="1:14" ht="27" thickBot="1" x14ac:dyDescent="0.35">
      <c r="A106" s="54" t="s">
        <v>5</v>
      </c>
      <c r="B106" s="51"/>
      <c r="C106" s="51">
        <v>39</v>
      </c>
      <c r="D106" s="51"/>
      <c r="E106" s="51"/>
      <c r="F106" s="51">
        <v>75</v>
      </c>
      <c r="G106" s="51"/>
      <c r="H106" s="76">
        <v>-1544.42</v>
      </c>
      <c r="I106" s="50">
        <v>193.48</v>
      </c>
      <c r="J106" s="50">
        <v>32</v>
      </c>
      <c r="K106" s="76">
        <v>-7.98</v>
      </c>
      <c r="L106" s="50" t="s">
        <v>206</v>
      </c>
      <c r="M106" s="51" t="s">
        <v>216</v>
      </c>
      <c r="N106" s="65" t="s">
        <v>206</v>
      </c>
    </row>
    <row r="107" spans="1:14" ht="27" thickBot="1" x14ac:dyDescent="0.35">
      <c r="A107" s="54" t="s">
        <v>5</v>
      </c>
      <c r="B107" s="51"/>
      <c r="C107" s="51">
        <v>54</v>
      </c>
      <c r="D107" s="51"/>
      <c r="E107" s="51"/>
      <c r="F107" s="51">
        <v>75</v>
      </c>
      <c r="G107" s="51"/>
      <c r="H107" s="76">
        <v>-1399.71</v>
      </c>
      <c r="I107" s="50">
        <v>193.48</v>
      </c>
      <c r="J107" s="50">
        <v>32</v>
      </c>
      <c r="K107" s="76">
        <v>-7.23</v>
      </c>
      <c r="L107" s="50" t="s">
        <v>206</v>
      </c>
      <c r="M107" s="51" t="s">
        <v>216</v>
      </c>
      <c r="N107" s="65" t="s">
        <v>206</v>
      </c>
    </row>
    <row r="108" spans="1:14" ht="27" thickBot="1" x14ac:dyDescent="0.35">
      <c r="A108" s="54" t="s">
        <v>97</v>
      </c>
      <c r="B108" s="51"/>
      <c r="C108" s="51"/>
      <c r="D108" s="51">
        <v>0</v>
      </c>
      <c r="E108" s="51"/>
      <c r="F108" s="51"/>
      <c r="G108" s="51">
        <v>1</v>
      </c>
      <c r="H108" s="76">
        <v>-168.14</v>
      </c>
      <c r="I108" s="50">
        <v>136.81</v>
      </c>
      <c r="J108" s="50">
        <v>32</v>
      </c>
      <c r="K108" s="76">
        <v>-1.23</v>
      </c>
      <c r="L108" s="50">
        <v>0.22800000000000001</v>
      </c>
      <c r="M108" s="51" t="s">
        <v>216</v>
      </c>
      <c r="N108" s="65">
        <v>0.22800000000000001</v>
      </c>
    </row>
    <row r="109" spans="1:14" ht="27" thickBot="1" x14ac:dyDescent="0.35">
      <c r="A109" s="54" t="s">
        <v>207</v>
      </c>
      <c r="B109" s="51" t="s">
        <v>23</v>
      </c>
      <c r="C109" s="51">
        <v>32</v>
      </c>
      <c r="D109" s="51"/>
      <c r="E109" s="51" t="s">
        <v>23</v>
      </c>
      <c r="F109" s="51">
        <v>39</v>
      </c>
      <c r="G109" s="51"/>
      <c r="H109" s="76">
        <v>-514.19000000000005</v>
      </c>
      <c r="I109" s="50">
        <v>273.62</v>
      </c>
      <c r="J109" s="50">
        <v>32</v>
      </c>
      <c r="K109" s="76">
        <v>-1.88</v>
      </c>
      <c r="L109" s="50">
        <v>6.93E-2</v>
      </c>
      <c r="M109" s="51" t="s">
        <v>216</v>
      </c>
      <c r="N109" s="65">
        <v>1</v>
      </c>
    </row>
    <row r="110" spans="1:14" ht="27" thickBot="1" x14ac:dyDescent="0.35">
      <c r="A110" s="54" t="s">
        <v>207</v>
      </c>
      <c r="B110" s="51" t="s">
        <v>23</v>
      </c>
      <c r="C110" s="51">
        <v>32</v>
      </c>
      <c r="D110" s="51"/>
      <c r="E110" s="51" t="s">
        <v>23</v>
      </c>
      <c r="F110" s="51">
        <v>54</v>
      </c>
      <c r="G110" s="51"/>
      <c r="H110" s="76">
        <v>-564.79</v>
      </c>
      <c r="I110" s="50">
        <v>273.62</v>
      </c>
      <c r="J110" s="50">
        <v>32</v>
      </c>
      <c r="K110" s="76">
        <v>-2.06</v>
      </c>
      <c r="L110" s="50">
        <v>4.7199999999999999E-2</v>
      </c>
      <c r="M110" s="51" t="s">
        <v>216</v>
      </c>
      <c r="N110" s="65">
        <v>1</v>
      </c>
    </row>
    <row r="111" spans="1:14" ht="27" thickBot="1" x14ac:dyDescent="0.35">
      <c r="A111" s="54" t="s">
        <v>207</v>
      </c>
      <c r="B111" s="51" t="s">
        <v>23</v>
      </c>
      <c r="C111" s="51">
        <v>32</v>
      </c>
      <c r="D111" s="51"/>
      <c r="E111" s="51" t="s">
        <v>23</v>
      </c>
      <c r="F111" s="51">
        <v>75</v>
      </c>
      <c r="G111" s="51"/>
      <c r="H111" s="76">
        <v>-1955</v>
      </c>
      <c r="I111" s="50">
        <v>273.62</v>
      </c>
      <c r="J111" s="50">
        <v>32</v>
      </c>
      <c r="K111" s="76">
        <v>-7.14</v>
      </c>
      <c r="L111" s="50" t="s">
        <v>206</v>
      </c>
      <c r="M111" s="51" t="s">
        <v>216</v>
      </c>
      <c r="N111" s="65" t="s">
        <v>206</v>
      </c>
    </row>
    <row r="112" spans="1:14" ht="27" thickBot="1" x14ac:dyDescent="0.35">
      <c r="A112" s="54" t="s">
        <v>207</v>
      </c>
      <c r="B112" s="51" t="s">
        <v>23</v>
      </c>
      <c r="C112" s="51">
        <v>32</v>
      </c>
      <c r="D112" s="51"/>
      <c r="E112" s="51" t="s">
        <v>15</v>
      </c>
      <c r="F112" s="51">
        <v>32</v>
      </c>
      <c r="G112" s="51"/>
      <c r="H112" s="76">
        <v>-9.3819999999999997</v>
      </c>
      <c r="I112" s="50">
        <v>273.62</v>
      </c>
      <c r="J112" s="50">
        <v>32</v>
      </c>
      <c r="K112" s="76">
        <v>-0.03</v>
      </c>
      <c r="L112" s="50">
        <v>0.97289999999999999</v>
      </c>
      <c r="M112" s="51" t="s">
        <v>216</v>
      </c>
      <c r="N112" s="65">
        <v>1</v>
      </c>
    </row>
    <row r="113" spans="1:14" ht="27" thickBot="1" x14ac:dyDescent="0.35">
      <c r="A113" s="54" t="s">
        <v>207</v>
      </c>
      <c r="B113" s="51" t="s">
        <v>23</v>
      </c>
      <c r="C113" s="51">
        <v>32</v>
      </c>
      <c r="D113" s="51"/>
      <c r="E113" s="51" t="s">
        <v>15</v>
      </c>
      <c r="F113" s="51">
        <v>39</v>
      </c>
      <c r="G113" s="51"/>
      <c r="H113" s="76">
        <v>-539</v>
      </c>
      <c r="I113" s="50">
        <v>273.62</v>
      </c>
      <c r="J113" s="50">
        <v>32</v>
      </c>
      <c r="K113" s="76">
        <v>-1.97</v>
      </c>
      <c r="L113" s="50">
        <v>5.7599999999999998E-2</v>
      </c>
      <c r="M113" s="51" t="s">
        <v>216</v>
      </c>
      <c r="N113" s="65">
        <v>1</v>
      </c>
    </row>
    <row r="114" spans="1:14" ht="27" thickBot="1" x14ac:dyDescent="0.35">
      <c r="A114" s="54" t="s">
        <v>207</v>
      </c>
      <c r="B114" s="51" t="s">
        <v>23</v>
      </c>
      <c r="C114" s="51">
        <v>32</v>
      </c>
      <c r="D114" s="51"/>
      <c r="E114" s="51" t="s">
        <v>15</v>
      </c>
      <c r="F114" s="51">
        <v>54</v>
      </c>
      <c r="G114" s="51"/>
      <c r="H114" s="76">
        <v>-777.81</v>
      </c>
      <c r="I114" s="50">
        <v>273.62</v>
      </c>
      <c r="J114" s="50">
        <v>32</v>
      </c>
      <c r="K114" s="76">
        <v>-2.84</v>
      </c>
      <c r="L114" s="50">
        <v>7.7000000000000002E-3</v>
      </c>
      <c r="M114" s="51" t="s">
        <v>216</v>
      </c>
      <c r="N114" s="65">
        <v>0.21640000000000001</v>
      </c>
    </row>
    <row r="115" spans="1:14" ht="27" thickBot="1" x14ac:dyDescent="0.35">
      <c r="A115" s="54" t="s">
        <v>207</v>
      </c>
      <c r="B115" s="51" t="s">
        <v>23</v>
      </c>
      <c r="C115" s="51">
        <v>32</v>
      </c>
      <c r="D115" s="51"/>
      <c r="E115" s="51" t="s">
        <v>15</v>
      </c>
      <c r="F115" s="51">
        <v>75</v>
      </c>
      <c r="G115" s="51"/>
      <c r="H115" s="76">
        <v>-2187.04</v>
      </c>
      <c r="I115" s="50">
        <v>273.62</v>
      </c>
      <c r="J115" s="50">
        <v>32</v>
      </c>
      <c r="K115" s="76">
        <v>-7.99</v>
      </c>
      <c r="L115" s="50" t="s">
        <v>206</v>
      </c>
      <c r="M115" s="51" t="s">
        <v>216</v>
      </c>
      <c r="N115" s="65" t="s">
        <v>206</v>
      </c>
    </row>
    <row r="116" spans="1:14" ht="27" thickBot="1" x14ac:dyDescent="0.35">
      <c r="A116" s="54" t="s">
        <v>207</v>
      </c>
      <c r="B116" s="51" t="s">
        <v>23</v>
      </c>
      <c r="C116" s="51">
        <v>39</v>
      </c>
      <c r="D116" s="51"/>
      <c r="E116" s="51" t="s">
        <v>23</v>
      </c>
      <c r="F116" s="51">
        <v>54</v>
      </c>
      <c r="G116" s="51"/>
      <c r="H116" s="76">
        <v>-50.601300000000002</v>
      </c>
      <c r="I116" s="50">
        <v>273.62</v>
      </c>
      <c r="J116" s="50">
        <v>32</v>
      </c>
      <c r="K116" s="76">
        <v>-0.18</v>
      </c>
      <c r="L116" s="50">
        <v>0.85440000000000005</v>
      </c>
      <c r="M116" s="51" t="s">
        <v>216</v>
      </c>
      <c r="N116" s="65">
        <v>1</v>
      </c>
    </row>
    <row r="117" spans="1:14" ht="27" thickBot="1" x14ac:dyDescent="0.35">
      <c r="A117" s="54" t="s">
        <v>207</v>
      </c>
      <c r="B117" s="51" t="s">
        <v>23</v>
      </c>
      <c r="C117" s="51">
        <v>39</v>
      </c>
      <c r="D117" s="51"/>
      <c r="E117" s="51" t="s">
        <v>23</v>
      </c>
      <c r="F117" s="51">
        <v>75</v>
      </c>
      <c r="G117" s="51"/>
      <c r="H117" s="76">
        <v>-1440.81</v>
      </c>
      <c r="I117" s="50">
        <v>273.62</v>
      </c>
      <c r="J117" s="50">
        <v>32</v>
      </c>
      <c r="K117" s="76">
        <v>-5.27</v>
      </c>
      <c r="L117" s="50" t="s">
        <v>206</v>
      </c>
      <c r="M117" s="51" t="s">
        <v>216</v>
      </c>
      <c r="N117" s="65">
        <v>2.9999999999999997E-4</v>
      </c>
    </row>
    <row r="118" spans="1:14" ht="27" thickBot="1" x14ac:dyDescent="0.35">
      <c r="A118" s="54" t="s">
        <v>207</v>
      </c>
      <c r="B118" s="51" t="s">
        <v>23</v>
      </c>
      <c r="C118" s="51">
        <v>39</v>
      </c>
      <c r="D118" s="51"/>
      <c r="E118" s="51" t="s">
        <v>15</v>
      </c>
      <c r="F118" s="51">
        <v>32</v>
      </c>
      <c r="G118" s="51"/>
      <c r="H118" s="50">
        <v>504.81</v>
      </c>
      <c r="I118" s="50">
        <v>273.62</v>
      </c>
      <c r="J118" s="50">
        <v>32</v>
      </c>
      <c r="K118" s="50">
        <v>1.84</v>
      </c>
      <c r="L118" s="50">
        <v>7.4300000000000005E-2</v>
      </c>
      <c r="M118" s="51" t="s">
        <v>216</v>
      </c>
      <c r="N118" s="65">
        <v>1</v>
      </c>
    </row>
    <row r="119" spans="1:14" ht="27" thickBot="1" x14ac:dyDescent="0.35">
      <c r="A119" s="54" t="s">
        <v>207</v>
      </c>
      <c r="B119" s="51" t="s">
        <v>23</v>
      </c>
      <c r="C119" s="51">
        <v>39</v>
      </c>
      <c r="D119" s="51"/>
      <c r="E119" s="51" t="s">
        <v>15</v>
      </c>
      <c r="F119" s="51">
        <v>39</v>
      </c>
      <c r="G119" s="51"/>
      <c r="H119" s="76">
        <v>-24.813199999999998</v>
      </c>
      <c r="I119" s="50">
        <v>273.62</v>
      </c>
      <c r="J119" s="50">
        <v>32</v>
      </c>
      <c r="K119" s="76">
        <v>-0.09</v>
      </c>
      <c r="L119" s="50">
        <v>0.92830000000000001</v>
      </c>
      <c r="M119" s="51" t="s">
        <v>216</v>
      </c>
      <c r="N119" s="65">
        <v>1</v>
      </c>
    </row>
    <row r="120" spans="1:14" ht="27" thickBot="1" x14ac:dyDescent="0.35">
      <c r="A120" s="54" t="s">
        <v>207</v>
      </c>
      <c r="B120" s="51" t="s">
        <v>23</v>
      </c>
      <c r="C120" s="51">
        <v>39</v>
      </c>
      <c r="D120" s="51"/>
      <c r="E120" s="51" t="s">
        <v>15</v>
      </c>
      <c r="F120" s="51">
        <v>54</v>
      </c>
      <c r="G120" s="51"/>
      <c r="H120" s="76">
        <v>-263.62</v>
      </c>
      <c r="I120" s="50">
        <v>273.62</v>
      </c>
      <c r="J120" s="50">
        <v>32</v>
      </c>
      <c r="K120" s="76">
        <v>-0.96</v>
      </c>
      <c r="L120" s="50">
        <v>0.34250000000000003</v>
      </c>
      <c r="M120" s="51" t="s">
        <v>216</v>
      </c>
      <c r="N120" s="65">
        <v>1</v>
      </c>
    </row>
    <row r="121" spans="1:14" ht="27" thickBot="1" x14ac:dyDescent="0.35">
      <c r="A121" s="54" t="s">
        <v>207</v>
      </c>
      <c r="B121" s="51" t="s">
        <v>23</v>
      </c>
      <c r="C121" s="51">
        <v>39</v>
      </c>
      <c r="D121" s="51"/>
      <c r="E121" s="51" t="s">
        <v>15</v>
      </c>
      <c r="F121" s="51">
        <v>75</v>
      </c>
      <c r="G121" s="51"/>
      <c r="H121" s="76">
        <v>-1672.85</v>
      </c>
      <c r="I121" s="50">
        <v>273.62</v>
      </c>
      <c r="J121" s="50">
        <v>32</v>
      </c>
      <c r="K121" s="76">
        <v>-6.11</v>
      </c>
      <c r="L121" s="50" t="s">
        <v>206</v>
      </c>
      <c r="M121" s="51" t="s">
        <v>216</v>
      </c>
      <c r="N121" s="65" t="s">
        <v>206</v>
      </c>
    </row>
    <row r="122" spans="1:14" ht="27" thickBot="1" x14ac:dyDescent="0.35">
      <c r="A122" s="54" t="s">
        <v>207</v>
      </c>
      <c r="B122" s="51" t="s">
        <v>23</v>
      </c>
      <c r="C122" s="51">
        <v>54</v>
      </c>
      <c r="D122" s="51"/>
      <c r="E122" s="51" t="s">
        <v>23</v>
      </c>
      <c r="F122" s="51">
        <v>75</v>
      </c>
      <c r="G122" s="51"/>
      <c r="H122" s="76">
        <v>-1390.2</v>
      </c>
      <c r="I122" s="50">
        <v>273.62</v>
      </c>
      <c r="J122" s="50">
        <v>32</v>
      </c>
      <c r="K122" s="76">
        <v>-5.08</v>
      </c>
      <c r="L122" s="50" t="s">
        <v>206</v>
      </c>
      <c r="M122" s="51" t="s">
        <v>216</v>
      </c>
      <c r="N122" s="65">
        <v>4.0000000000000002E-4</v>
      </c>
    </row>
    <row r="123" spans="1:14" ht="27" thickBot="1" x14ac:dyDescent="0.35">
      <c r="A123" s="54" t="s">
        <v>207</v>
      </c>
      <c r="B123" s="51" t="s">
        <v>23</v>
      </c>
      <c r="C123" s="51">
        <v>54</v>
      </c>
      <c r="D123" s="51"/>
      <c r="E123" s="51" t="s">
        <v>15</v>
      </c>
      <c r="F123" s="51">
        <v>32</v>
      </c>
      <c r="G123" s="51"/>
      <c r="H123" s="50">
        <v>555.41</v>
      </c>
      <c r="I123" s="50">
        <v>273.62</v>
      </c>
      <c r="J123" s="50">
        <v>32</v>
      </c>
      <c r="K123" s="50">
        <v>2.0299999999999998</v>
      </c>
      <c r="L123" s="50">
        <v>5.0799999999999998E-2</v>
      </c>
      <c r="M123" s="51" t="s">
        <v>216</v>
      </c>
      <c r="N123" s="65">
        <v>1</v>
      </c>
    </row>
    <row r="124" spans="1:14" ht="27" thickBot="1" x14ac:dyDescent="0.35">
      <c r="A124" s="54" t="s">
        <v>207</v>
      </c>
      <c r="B124" s="51" t="s">
        <v>23</v>
      </c>
      <c r="C124" s="51">
        <v>54</v>
      </c>
      <c r="D124" s="51"/>
      <c r="E124" s="51" t="s">
        <v>15</v>
      </c>
      <c r="F124" s="51">
        <v>39</v>
      </c>
      <c r="G124" s="51"/>
      <c r="H124" s="50">
        <v>25.7881</v>
      </c>
      <c r="I124" s="50">
        <v>273.62</v>
      </c>
      <c r="J124" s="50">
        <v>32</v>
      </c>
      <c r="K124" s="50">
        <v>0.09</v>
      </c>
      <c r="L124" s="50">
        <v>0.92549999999999999</v>
      </c>
      <c r="M124" s="51" t="s">
        <v>216</v>
      </c>
      <c r="N124" s="65">
        <v>1</v>
      </c>
    </row>
    <row r="125" spans="1:14" ht="27" thickBot="1" x14ac:dyDescent="0.35">
      <c r="A125" s="54" t="s">
        <v>207</v>
      </c>
      <c r="B125" s="51" t="s">
        <v>23</v>
      </c>
      <c r="C125" s="51">
        <v>54</v>
      </c>
      <c r="D125" s="51"/>
      <c r="E125" s="51" t="s">
        <v>15</v>
      </c>
      <c r="F125" s="51">
        <v>54</v>
      </c>
      <c r="G125" s="51"/>
      <c r="H125" s="76">
        <v>-213.02</v>
      </c>
      <c r="I125" s="50">
        <v>273.62</v>
      </c>
      <c r="J125" s="50">
        <v>32</v>
      </c>
      <c r="K125" s="76">
        <v>-0.78</v>
      </c>
      <c r="L125" s="50">
        <v>0.442</v>
      </c>
      <c r="M125" s="51" t="s">
        <v>216</v>
      </c>
      <c r="N125" s="65">
        <v>1</v>
      </c>
    </row>
    <row r="126" spans="1:14" ht="27" thickBot="1" x14ac:dyDescent="0.35">
      <c r="A126" s="54" t="s">
        <v>207</v>
      </c>
      <c r="B126" s="51" t="s">
        <v>23</v>
      </c>
      <c r="C126" s="51">
        <v>54</v>
      </c>
      <c r="D126" s="51"/>
      <c r="E126" s="51" t="s">
        <v>15</v>
      </c>
      <c r="F126" s="51">
        <v>75</v>
      </c>
      <c r="G126" s="51"/>
      <c r="H126" s="76">
        <v>-1622.25</v>
      </c>
      <c r="I126" s="50">
        <v>273.62</v>
      </c>
      <c r="J126" s="50">
        <v>32</v>
      </c>
      <c r="K126" s="76">
        <v>-5.93</v>
      </c>
      <c r="L126" s="50" t="s">
        <v>206</v>
      </c>
      <c r="M126" s="51" t="s">
        <v>216</v>
      </c>
      <c r="N126" s="65" t="s">
        <v>206</v>
      </c>
    </row>
    <row r="127" spans="1:14" ht="27" thickBot="1" x14ac:dyDescent="0.35">
      <c r="A127" s="54" t="s">
        <v>207</v>
      </c>
      <c r="B127" s="51" t="s">
        <v>23</v>
      </c>
      <c r="C127" s="51">
        <v>75</v>
      </c>
      <c r="D127" s="51"/>
      <c r="E127" s="51" t="s">
        <v>15</v>
      </c>
      <c r="F127" s="51">
        <v>32</v>
      </c>
      <c r="G127" s="51"/>
      <c r="H127" s="50">
        <v>1945.61</v>
      </c>
      <c r="I127" s="50">
        <v>273.62</v>
      </c>
      <c r="J127" s="50">
        <v>32</v>
      </c>
      <c r="K127" s="50">
        <v>7.11</v>
      </c>
      <c r="L127" s="50" t="s">
        <v>206</v>
      </c>
      <c r="M127" s="51" t="s">
        <v>216</v>
      </c>
      <c r="N127" s="65" t="s">
        <v>206</v>
      </c>
    </row>
    <row r="128" spans="1:14" ht="27" thickBot="1" x14ac:dyDescent="0.35">
      <c r="A128" s="54" t="s">
        <v>207</v>
      </c>
      <c r="B128" s="51" t="s">
        <v>23</v>
      </c>
      <c r="C128" s="51">
        <v>75</v>
      </c>
      <c r="D128" s="51"/>
      <c r="E128" s="51" t="s">
        <v>15</v>
      </c>
      <c r="F128" s="51">
        <v>39</v>
      </c>
      <c r="G128" s="51"/>
      <c r="H128" s="50">
        <v>1415.99</v>
      </c>
      <c r="I128" s="50">
        <v>273.62</v>
      </c>
      <c r="J128" s="50">
        <v>32</v>
      </c>
      <c r="K128" s="50">
        <v>5.18</v>
      </c>
      <c r="L128" s="50" t="s">
        <v>206</v>
      </c>
      <c r="M128" s="51" t="s">
        <v>216</v>
      </c>
      <c r="N128" s="65">
        <v>2.9999999999999997E-4</v>
      </c>
    </row>
    <row r="129" spans="1:14" ht="27" thickBot="1" x14ac:dyDescent="0.35">
      <c r="A129" s="54" t="s">
        <v>207</v>
      </c>
      <c r="B129" s="51" t="s">
        <v>23</v>
      </c>
      <c r="C129" s="51">
        <v>75</v>
      </c>
      <c r="D129" s="51"/>
      <c r="E129" s="51" t="s">
        <v>15</v>
      </c>
      <c r="F129" s="51">
        <v>54</v>
      </c>
      <c r="G129" s="51"/>
      <c r="H129" s="50">
        <v>1177.18</v>
      </c>
      <c r="I129" s="50">
        <v>273.62</v>
      </c>
      <c r="J129" s="50">
        <v>32</v>
      </c>
      <c r="K129" s="50">
        <v>4.3</v>
      </c>
      <c r="L129" s="50">
        <v>1E-4</v>
      </c>
      <c r="M129" s="51" t="s">
        <v>216</v>
      </c>
      <c r="N129" s="65">
        <v>4.1999999999999997E-3</v>
      </c>
    </row>
    <row r="130" spans="1:14" ht="27" thickBot="1" x14ac:dyDescent="0.35">
      <c r="A130" s="54" t="s">
        <v>207</v>
      </c>
      <c r="B130" s="51" t="s">
        <v>23</v>
      </c>
      <c r="C130" s="51">
        <v>75</v>
      </c>
      <c r="D130" s="51"/>
      <c r="E130" s="51" t="s">
        <v>15</v>
      </c>
      <c r="F130" s="51">
        <v>75</v>
      </c>
      <c r="G130" s="51"/>
      <c r="H130" s="76">
        <v>-232.04</v>
      </c>
      <c r="I130" s="50">
        <v>273.62</v>
      </c>
      <c r="J130" s="50">
        <v>32</v>
      </c>
      <c r="K130" s="76">
        <v>-0.85</v>
      </c>
      <c r="L130" s="50">
        <v>0.4027</v>
      </c>
      <c r="M130" s="51" t="s">
        <v>216</v>
      </c>
      <c r="N130" s="65">
        <v>1</v>
      </c>
    </row>
    <row r="131" spans="1:14" ht="27" thickBot="1" x14ac:dyDescent="0.35">
      <c r="A131" s="54" t="s">
        <v>207</v>
      </c>
      <c r="B131" s="51" t="s">
        <v>15</v>
      </c>
      <c r="C131" s="51">
        <v>32</v>
      </c>
      <c r="D131" s="51"/>
      <c r="E131" s="51" t="s">
        <v>15</v>
      </c>
      <c r="F131" s="51">
        <v>39</v>
      </c>
      <c r="G131" s="51"/>
      <c r="H131" s="76">
        <v>-529.62</v>
      </c>
      <c r="I131" s="50">
        <v>273.62</v>
      </c>
      <c r="J131" s="50">
        <v>32</v>
      </c>
      <c r="K131" s="76">
        <v>-1.94</v>
      </c>
      <c r="L131" s="50">
        <v>6.1800000000000001E-2</v>
      </c>
      <c r="M131" s="51" t="s">
        <v>216</v>
      </c>
      <c r="N131" s="65">
        <v>1</v>
      </c>
    </row>
    <row r="132" spans="1:14" ht="27" thickBot="1" x14ac:dyDescent="0.35">
      <c r="A132" s="54" t="s">
        <v>207</v>
      </c>
      <c r="B132" s="51" t="s">
        <v>15</v>
      </c>
      <c r="C132" s="51">
        <v>32</v>
      </c>
      <c r="D132" s="51"/>
      <c r="E132" s="51" t="s">
        <v>15</v>
      </c>
      <c r="F132" s="51">
        <v>54</v>
      </c>
      <c r="G132" s="51"/>
      <c r="H132" s="76">
        <v>-768.43</v>
      </c>
      <c r="I132" s="50">
        <v>273.62</v>
      </c>
      <c r="J132" s="50">
        <v>32</v>
      </c>
      <c r="K132" s="76">
        <v>-2.81</v>
      </c>
      <c r="L132" s="50">
        <v>8.3999999999999995E-3</v>
      </c>
      <c r="M132" s="51" t="s">
        <v>216</v>
      </c>
      <c r="N132" s="65">
        <v>0.2356</v>
      </c>
    </row>
    <row r="133" spans="1:14" ht="27" thickBot="1" x14ac:dyDescent="0.35">
      <c r="A133" s="54" t="s">
        <v>207</v>
      </c>
      <c r="B133" s="51" t="s">
        <v>15</v>
      </c>
      <c r="C133" s="51">
        <v>32</v>
      </c>
      <c r="D133" s="51"/>
      <c r="E133" s="51" t="s">
        <v>15</v>
      </c>
      <c r="F133" s="51">
        <v>75</v>
      </c>
      <c r="G133" s="51"/>
      <c r="H133" s="76">
        <v>-2177.66</v>
      </c>
      <c r="I133" s="50">
        <v>273.62</v>
      </c>
      <c r="J133" s="50">
        <v>32</v>
      </c>
      <c r="K133" s="76">
        <v>-7.96</v>
      </c>
      <c r="L133" s="50" t="s">
        <v>206</v>
      </c>
      <c r="M133" s="51" t="s">
        <v>216</v>
      </c>
      <c r="N133" s="65" t="s">
        <v>206</v>
      </c>
    </row>
    <row r="134" spans="1:14" ht="27" thickBot="1" x14ac:dyDescent="0.35">
      <c r="A134" s="54" t="s">
        <v>207</v>
      </c>
      <c r="B134" s="51" t="s">
        <v>15</v>
      </c>
      <c r="C134" s="51">
        <v>39</v>
      </c>
      <c r="D134" s="51"/>
      <c r="E134" s="51" t="s">
        <v>15</v>
      </c>
      <c r="F134" s="51">
        <v>54</v>
      </c>
      <c r="G134" s="51"/>
      <c r="H134" s="76">
        <v>-238.81</v>
      </c>
      <c r="I134" s="50">
        <v>273.62</v>
      </c>
      <c r="J134" s="50">
        <v>32</v>
      </c>
      <c r="K134" s="76">
        <v>-0.87</v>
      </c>
      <c r="L134" s="50">
        <v>0.38929999999999998</v>
      </c>
      <c r="M134" s="51" t="s">
        <v>216</v>
      </c>
      <c r="N134" s="65">
        <v>1</v>
      </c>
    </row>
    <row r="135" spans="1:14" ht="27" thickBot="1" x14ac:dyDescent="0.35">
      <c r="A135" s="54" t="s">
        <v>207</v>
      </c>
      <c r="B135" s="51" t="s">
        <v>15</v>
      </c>
      <c r="C135" s="51">
        <v>39</v>
      </c>
      <c r="D135" s="51"/>
      <c r="E135" s="51" t="s">
        <v>15</v>
      </c>
      <c r="F135" s="51">
        <v>75</v>
      </c>
      <c r="G135" s="51"/>
      <c r="H135" s="76">
        <v>-1648.03</v>
      </c>
      <c r="I135" s="50">
        <v>273.62</v>
      </c>
      <c r="J135" s="50">
        <v>32</v>
      </c>
      <c r="K135" s="76">
        <v>-6.02</v>
      </c>
      <c r="L135" s="50" t="s">
        <v>206</v>
      </c>
      <c r="M135" s="51" t="s">
        <v>216</v>
      </c>
      <c r="N135" s="65" t="s">
        <v>206</v>
      </c>
    </row>
    <row r="136" spans="1:14" ht="27" thickBot="1" x14ac:dyDescent="0.35">
      <c r="A136" s="54" t="s">
        <v>207</v>
      </c>
      <c r="B136" s="51" t="s">
        <v>15</v>
      </c>
      <c r="C136" s="51">
        <v>54</v>
      </c>
      <c r="D136" s="51"/>
      <c r="E136" s="51" t="s">
        <v>15</v>
      </c>
      <c r="F136" s="51">
        <v>75</v>
      </c>
      <c r="G136" s="51"/>
      <c r="H136" s="76">
        <v>-1409.23</v>
      </c>
      <c r="I136" s="50">
        <v>273.62</v>
      </c>
      <c r="J136" s="50">
        <v>32</v>
      </c>
      <c r="K136" s="76">
        <v>-5.15</v>
      </c>
      <c r="L136" s="50" t="s">
        <v>206</v>
      </c>
      <c r="M136" s="51" t="s">
        <v>216</v>
      </c>
      <c r="N136" s="65">
        <v>4.0000000000000002E-4</v>
      </c>
    </row>
    <row r="137" spans="1:14" ht="27" thickBot="1" x14ac:dyDescent="0.35">
      <c r="A137" s="54" t="s">
        <v>146</v>
      </c>
      <c r="B137" s="51" t="s">
        <v>23</v>
      </c>
      <c r="C137" s="51"/>
      <c r="D137" s="51">
        <v>0</v>
      </c>
      <c r="E137" s="51" t="s">
        <v>23</v>
      </c>
      <c r="F137" s="51"/>
      <c r="G137" s="51">
        <v>1</v>
      </c>
      <c r="H137" s="76">
        <v>-215.95</v>
      </c>
      <c r="I137" s="50">
        <v>193.48</v>
      </c>
      <c r="J137" s="50">
        <v>32</v>
      </c>
      <c r="K137" s="76">
        <v>-1.1200000000000001</v>
      </c>
      <c r="L137" s="50">
        <v>0.2727</v>
      </c>
      <c r="M137" s="51" t="s">
        <v>216</v>
      </c>
      <c r="N137" s="65">
        <v>1</v>
      </c>
    </row>
    <row r="138" spans="1:14" ht="27" thickBot="1" x14ac:dyDescent="0.35">
      <c r="A138" s="54" t="s">
        <v>146</v>
      </c>
      <c r="B138" s="51" t="s">
        <v>23</v>
      </c>
      <c r="C138" s="51"/>
      <c r="D138" s="51">
        <v>0</v>
      </c>
      <c r="E138" s="51" t="s">
        <v>15</v>
      </c>
      <c r="F138" s="51"/>
      <c r="G138" s="51">
        <v>0</v>
      </c>
      <c r="H138" s="76">
        <v>-167.63</v>
      </c>
      <c r="I138" s="50">
        <v>193.48</v>
      </c>
      <c r="J138" s="50">
        <v>32</v>
      </c>
      <c r="K138" s="76">
        <v>-0.87</v>
      </c>
      <c r="L138" s="50">
        <v>0.39269999999999999</v>
      </c>
      <c r="M138" s="51" t="s">
        <v>216</v>
      </c>
      <c r="N138" s="65">
        <v>1</v>
      </c>
    </row>
    <row r="139" spans="1:14" ht="27" thickBot="1" x14ac:dyDescent="0.35">
      <c r="A139" s="54" t="s">
        <v>146</v>
      </c>
      <c r="B139" s="51" t="s">
        <v>23</v>
      </c>
      <c r="C139" s="51"/>
      <c r="D139" s="51">
        <v>0</v>
      </c>
      <c r="E139" s="51" t="s">
        <v>15</v>
      </c>
      <c r="F139" s="51"/>
      <c r="G139" s="51">
        <v>1</v>
      </c>
      <c r="H139" s="76">
        <v>-287.95</v>
      </c>
      <c r="I139" s="50">
        <v>193.48</v>
      </c>
      <c r="J139" s="50">
        <v>32</v>
      </c>
      <c r="K139" s="76">
        <v>-1.49</v>
      </c>
      <c r="L139" s="50">
        <v>0.14649999999999999</v>
      </c>
      <c r="M139" s="51" t="s">
        <v>216</v>
      </c>
      <c r="N139" s="65">
        <v>0.87880000000000003</v>
      </c>
    </row>
    <row r="140" spans="1:14" ht="27" thickBot="1" x14ac:dyDescent="0.35">
      <c r="A140" s="54" t="s">
        <v>146</v>
      </c>
      <c r="B140" s="51" t="s">
        <v>23</v>
      </c>
      <c r="C140" s="51"/>
      <c r="D140" s="51">
        <v>1</v>
      </c>
      <c r="E140" s="51" t="s">
        <v>15</v>
      </c>
      <c r="F140" s="51"/>
      <c r="G140" s="51">
        <v>0</v>
      </c>
      <c r="H140" s="50">
        <v>48.3245</v>
      </c>
      <c r="I140" s="50">
        <v>193.48</v>
      </c>
      <c r="J140" s="50">
        <v>32</v>
      </c>
      <c r="K140" s="50">
        <v>0.25</v>
      </c>
      <c r="L140" s="50">
        <v>0.8044</v>
      </c>
      <c r="M140" s="51" t="s">
        <v>216</v>
      </c>
      <c r="N140" s="65">
        <v>1</v>
      </c>
    </row>
    <row r="141" spans="1:14" ht="27" thickBot="1" x14ac:dyDescent="0.35">
      <c r="A141" s="54" t="s">
        <v>146</v>
      </c>
      <c r="B141" s="51" t="s">
        <v>23</v>
      </c>
      <c r="C141" s="51"/>
      <c r="D141" s="51">
        <v>1</v>
      </c>
      <c r="E141" s="51" t="s">
        <v>15</v>
      </c>
      <c r="F141" s="51"/>
      <c r="G141" s="51">
        <v>1</v>
      </c>
      <c r="H141" s="76">
        <v>-72.000200000000007</v>
      </c>
      <c r="I141" s="50">
        <v>193.48</v>
      </c>
      <c r="J141" s="50">
        <v>32</v>
      </c>
      <c r="K141" s="76">
        <v>-0.37</v>
      </c>
      <c r="L141" s="50">
        <v>0.71220000000000006</v>
      </c>
      <c r="M141" s="51" t="s">
        <v>216</v>
      </c>
      <c r="N141" s="65">
        <v>1</v>
      </c>
    </row>
    <row r="142" spans="1:14" ht="27" thickBot="1" x14ac:dyDescent="0.35">
      <c r="A142" s="54" t="s">
        <v>146</v>
      </c>
      <c r="B142" s="51" t="s">
        <v>15</v>
      </c>
      <c r="C142" s="51"/>
      <c r="D142" s="51">
        <v>0</v>
      </c>
      <c r="E142" s="51" t="s">
        <v>15</v>
      </c>
      <c r="F142" s="51"/>
      <c r="G142" s="51">
        <v>1</v>
      </c>
      <c r="H142" s="76">
        <v>-120.32</v>
      </c>
      <c r="I142" s="50">
        <v>193.48</v>
      </c>
      <c r="J142" s="50">
        <v>32</v>
      </c>
      <c r="K142" s="76">
        <v>-0.62</v>
      </c>
      <c r="L142" s="50">
        <v>0.53839999999999999</v>
      </c>
      <c r="M142" s="51" t="s">
        <v>216</v>
      </c>
      <c r="N142" s="65">
        <v>1</v>
      </c>
    </row>
    <row r="143" spans="1:14" ht="27" thickBot="1" x14ac:dyDescent="0.35">
      <c r="A143" s="54" t="s">
        <v>208</v>
      </c>
      <c r="B143" s="51"/>
      <c r="C143" s="51">
        <v>32</v>
      </c>
      <c r="D143" s="51">
        <v>0</v>
      </c>
      <c r="E143" s="51"/>
      <c r="F143" s="51">
        <v>32</v>
      </c>
      <c r="G143" s="51">
        <v>1</v>
      </c>
      <c r="H143" s="76">
        <v>-74.279799999999994</v>
      </c>
      <c r="I143" s="50">
        <v>273.62</v>
      </c>
      <c r="J143" s="50">
        <v>32</v>
      </c>
      <c r="K143" s="76">
        <v>-0.27</v>
      </c>
      <c r="L143" s="50">
        <v>0.78779999999999994</v>
      </c>
      <c r="M143" s="51" t="s">
        <v>216</v>
      </c>
      <c r="N143" s="65">
        <v>1</v>
      </c>
    </row>
    <row r="144" spans="1:14" ht="27" thickBot="1" x14ac:dyDescent="0.35">
      <c r="A144" s="54" t="s">
        <v>208</v>
      </c>
      <c r="B144" s="51"/>
      <c r="C144" s="51">
        <v>32</v>
      </c>
      <c r="D144" s="51">
        <v>0</v>
      </c>
      <c r="E144" s="51"/>
      <c r="F144" s="51">
        <v>39</v>
      </c>
      <c r="G144" s="51">
        <v>0</v>
      </c>
      <c r="H144" s="76">
        <v>-362.99</v>
      </c>
      <c r="I144" s="50">
        <v>273.62</v>
      </c>
      <c r="J144" s="50">
        <v>32</v>
      </c>
      <c r="K144" s="76">
        <v>-1.33</v>
      </c>
      <c r="L144" s="50">
        <v>0.19400000000000001</v>
      </c>
      <c r="M144" s="51" t="s">
        <v>216</v>
      </c>
      <c r="N144" s="65">
        <v>1</v>
      </c>
    </row>
    <row r="145" spans="1:14" ht="27" thickBot="1" x14ac:dyDescent="0.35">
      <c r="A145" s="54" t="s">
        <v>208</v>
      </c>
      <c r="B145" s="51"/>
      <c r="C145" s="51">
        <v>32</v>
      </c>
      <c r="D145" s="51">
        <v>0</v>
      </c>
      <c r="E145" s="51"/>
      <c r="F145" s="51">
        <v>39</v>
      </c>
      <c r="G145" s="51">
        <v>1</v>
      </c>
      <c r="H145" s="76">
        <v>-755.1</v>
      </c>
      <c r="I145" s="50">
        <v>273.62</v>
      </c>
      <c r="J145" s="50">
        <v>32</v>
      </c>
      <c r="K145" s="76">
        <v>-2.76</v>
      </c>
      <c r="L145" s="50">
        <v>9.4999999999999998E-3</v>
      </c>
      <c r="M145" s="51" t="s">
        <v>216</v>
      </c>
      <c r="N145" s="65">
        <v>0.26579999999999998</v>
      </c>
    </row>
    <row r="146" spans="1:14" ht="27" thickBot="1" x14ac:dyDescent="0.35">
      <c r="A146" s="54" t="s">
        <v>208</v>
      </c>
      <c r="B146" s="51"/>
      <c r="C146" s="51">
        <v>32</v>
      </c>
      <c r="D146" s="51">
        <v>0</v>
      </c>
      <c r="E146" s="51"/>
      <c r="F146" s="51">
        <v>54</v>
      </c>
      <c r="G146" s="51">
        <v>0</v>
      </c>
      <c r="H146" s="76">
        <v>-637.14</v>
      </c>
      <c r="I146" s="50">
        <v>273.62</v>
      </c>
      <c r="J146" s="50">
        <v>32</v>
      </c>
      <c r="K146" s="76">
        <v>-2.33</v>
      </c>
      <c r="L146" s="50">
        <v>2.64E-2</v>
      </c>
      <c r="M146" s="51" t="s">
        <v>216</v>
      </c>
      <c r="N146" s="65">
        <v>0.73799999999999999</v>
      </c>
    </row>
    <row r="147" spans="1:14" ht="27" thickBot="1" x14ac:dyDescent="0.35">
      <c r="A147" s="54" t="s">
        <v>208</v>
      </c>
      <c r="B147" s="51"/>
      <c r="C147" s="51">
        <v>32</v>
      </c>
      <c r="D147" s="51">
        <v>0</v>
      </c>
      <c r="E147" s="51"/>
      <c r="F147" s="51">
        <v>54</v>
      </c>
      <c r="G147" s="51">
        <v>1</v>
      </c>
      <c r="H147" s="76">
        <v>-770.36</v>
      </c>
      <c r="I147" s="50">
        <v>273.62</v>
      </c>
      <c r="J147" s="50">
        <v>32</v>
      </c>
      <c r="K147" s="76">
        <v>-2.82</v>
      </c>
      <c r="L147" s="50">
        <v>8.3000000000000001E-3</v>
      </c>
      <c r="M147" s="51" t="s">
        <v>216</v>
      </c>
      <c r="N147" s="65">
        <v>0.23150000000000001</v>
      </c>
    </row>
    <row r="148" spans="1:14" ht="27" thickBot="1" x14ac:dyDescent="0.35">
      <c r="A148" s="54" t="s">
        <v>208</v>
      </c>
      <c r="B148" s="51"/>
      <c r="C148" s="51">
        <v>32</v>
      </c>
      <c r="D148" s="51">
        <v>0</v>
      </c>
      <c r="E148" s="51"/>
      <c r="F148" s="51">
        <v>75</v>
      </c>
      <c r="G148" s="51">
        <v>0</v>
      </c>
      <c r="H148" s="76">
        <v>-2066.9899999999998</v>
      </c>
      <c r="I148" s="50">
        <v>273.62</v>
      </c>
      <c r="J148" s="50">
        <v>32</v>
      </c>
      <c r="K148" s="76">
        <v>-7.55</v>
      </c>
      <c r="L148" s="50" t="s">
        <v>206</v>
      </c>
      <c r="M148" s="51" t="s">
        <v>216</v>
      </c>
      <c r="N148" s="65" t="s">
        <v>206</v>
      </c>
    </row>
    <row r="149" spans="1:14" ht="27" thickBot="1" x14ac:dyDescent="0.35">
      <c r="A149" s="54" t="s">
        <v>208</v>
      </c>
      <c r="B149" s="51"/>
      <c r="C149" s="51">
        <v>32</v>
      </c>
      <c r="D149" s="51">
        <v>0</v>
      </c>
      <c r="E149" s="51"/>
      <c r="F149" s="51">
        <v>75</v>
      </c>
      <c r="G149" s="51">
        <v>1</v>
      </c>
      <c r="H149" s="76">
        <v>-2139.94</v>
      </c>
      <c r="I149" s="50">
        <v>273.62</v>
      </c>
      <c r="J149" s="50">
        <v>32</v>
      </c>
      <c r="K149" s="76">
        <v>-7.82</v>
      </c>
      <c r="L149" s="50" t="s">
        <v>206</v>
      </c>
      <c r="M149" s="51" t="s">
        <v>216</v>
      </c>
      <c r="N149" s="65" t="s">
        <v>206</v>
      </c>
    </row>
    <row r="150" spans="1:14" ht="27" thickBot="1" x14ac:dyDescent="0.35">
      <c r="A150" s="54" t="s">
        <v>208</v>
      </c>
      <c r="B150" s="51"/>
      <c r="C150" s="51">
        <v>32</v>
      </c>
      <c r="D150" s="51">
        <v>1</v>
      </c>
      <c r="E150" s="51"/>
      <c r="F150" s="51">
        <v>39</v>
      </c>
      <c r="G150" s="51">
        <v>0</v>
      </c>
      <c r="H150" s="76">
        <v>-288.70999999999998</v>
      </c>
      <c r="I150" s="50">
        <v>273.62</v>
      </c>
      <c r="J150" s="50">
        <v>32</v>
      </c>
      <c r="K150" s="76">
        <v>-1.06</v>
      </c>
      <c r="L150" s="50">
        <v>0.29930000000000001</v>
      </c>
      <c r="M150" s="51" t="s">
        <v>216</v>
      </c>
      <c r="N150" s="65">
        <v>1</v>
      </c>
    </row>
    <row r="151" spans="1:14" ht="27" thickBot="1" x14ac:dyDescent="0.35">
      <c r="A151" s="54" t="s">
        <v>208</v>
      </c>
      <c r="B151" s="51"/>
      <c r="C151" s="51">
        <v>32</v>
      </c>
      <c r="D151" s="51">
        <v>1</v>
      </c>
      <c r="E151" s="51"/>
      <c r="F151" s="51">
        <v>39</v>
      </c>
      <c r="G151" s="51">
        <v>1</v>
      </c>
      <c r="H151" s="76">
        <v>-680.82</v>
      </c>
      <c r="I151" s="50">
        <v>273.62</v>
      </c>
      <c r="J151" s="50">
        <v>32</v>
      </c>
      <c r="K151" s="76">
        <v>-2.4900000000000002</v>
      </c>
      <c r="L151" s="50">
        <v>1.8200000000000001E-2</v>
      </c>
      <c r="M151" s="51" t="s">
        <v>216</v>
      </c>
      <c r="N151" s="65">
        <v>0.51060000000000005</v>
      </c>
    </row>
    <row r="152" spans="1:14" ht="27" thickBot="1" x14ac:dyDescent="0.35">
      <c r="A152" s="54" t="s">
        <v>208</v>
      </c>
      <c r="B152" s="51"/>
      <c r="C152" s="51">
        <v>32</v>
      </c>
      <c r="D152" s="51">
        <v>1</v>
      </c>
      <c r="E152" s="51"/>
      <c r="F152" s="51">
        <v>54</v>
      </c>
      <c r="G152" s="51">
        <v>0</v>
      </c>
      <c r="H152" s="76">
        <v>-562.86</v>
      </c>
      <c r="I152" s="50">
        <v>273.62</v>
      </c>
      <c r="J152" s="50">
        <v>32</v>
      </c>
      <c r="K152" s="76">
        <v>-2.06</v>
      </c>
      <c r="L152" s="50">
        <v>4.7899999999999998E-2</v>
      </c>
      <c r="M152" s="51" t="s">
        <v>216</v>
      </c>
      <c r="N152" s="65">
        <v>1</v>
      </c>
    </row>
    <row r="153" spans="1:14" ht="27" thickBot="1" x14ac:dyDescent="0.35">
      <c r="A153" s="54" t="s">
        <v>208</v>
      </c>
      <c r="B153" s="51"/>
      <c r="C153" s="51">
        <v>32</v>
      </c>
      <c r="D153" s="51">
        <v>1</v>
      </c>
      <c r="E153" s="51"/>
      <c r="F153" s="51">
        <v>54</v>
      </c>
      <c r="G153" s="51">
        <v>1</v>
      </c>
      <c r="H153" s="76">
        <v>-696.08</v>
      </c>
      <c r="I153" s="50">
        <v>273.62</v>
      </c>
      <c r="J153" s="50">
        <v>32</v>
      </c>
      <c r="K153" s="76">
        <v>-2.54</v>
      </c>
      <c r="L153" s="50">
        <v>1.6E-2</v>
      </c>
      <c r="M153" s="51" t="s">
        <v>216</v>
      </c>
      <c r="N153" s="65">
        <v>0.44769999999999999</v>
      </c>
    </row>
    <row r="154" spans="1:14" ht="27" thickBot="1" x14ac:dyDescent="0.35">
      <c r="A154" s="54" t="s">
        <v>208</v>
      </c>
      <c r="B154" s="51"/>
      <c r="C154" s="51">
        <v>32</v>
      </c>
      <c r="D154" s="51">
        <v>1</v>
      </c>
      <c r="E154" s="51"/>
      <c r="F154" s="51">
        <v>75</v>
      </c>
      <c r="G154" s="51">
        <v>0</v>
      </c>
      <c r="H154" s="76">
        <v>-1992.71</v>
      </c>
      <c r="I154" s="50">
        <v>273.62</v>
      </c>
      <c r="J154" s="50">
        <v>32</v>
      </c>
      <c r="K154" s="76">
        <v>-7.28</v>
      </c>
      <c r="L154" s="50" t="s">
        <v>206</v>
      </c>
      <c r="M154" s="51" t="s">
        <v>216</v>
      </c>
      <c r="N154" s="65" t="s">
        <v>206</v>
      </c>
    </row>
    <row r="155" spans="1:14" ht="27" thickBot="1" x14ac:dyDescent="0.35">
      <c r="A155" s="54" t="s">
        <v>208</v>
      </c>
      <c r="B155" s="51"/>
      <c r="C155" s="51">
        <v>32</v>
      </c>
      <c r="D155" s="51">
        <v>1</v>
      </c>
      <c r="E155" s="51"/>
      <c r="F155" s="51">
        <v>75</v>
      </c>
      <c r="G155" s="51">
        <v>1</v>
      </c>
      <c r="H155" s="76">
        <v>-2065.66</v>
      </c>
      <c r="I155" s="50">
        <v>273.62</v>
      </c>
      <c r="J155" s="50">
        <v>32</v>
      </c>
      <c r="K155" s="76">
        <v>-7.55</v>
      </c>
      <c r="L155" s="50" t="s">
        <v>206</v>
      </c>
      <c r="M155" s="51" t="s">
        <v>216</v>
      </c>
      <c r="N155" s="65" t="s">
        <v>206</v>
      </c>
    </row>
    <row r="156" spans="1:14" ht="27" thickBot="1" x14ac:dyDescent="0.35">
      <c r="A156" s="54" t="s">
        <v>208</v>
      </c>
      <c r="B156" s="51"/>
      <c r="C156" s="51">
        <v>39</v>
      </c>
      <c r="D156" s="51">
        <v>0</v>
      </c>
      <c r="E156" s="51"/>
      <c r="F156" s="51">
        <v>39</v>
      </c>
      <c r="G156" s="51">
        <v>1</v>
      </c>
      <c r="H156" s="76">
        <v>-392.11</v>
      </c>
      <c r="I156" s="50">
        <v>273.62</v>
      </c>
      <c r="J156" s="50">
        <v>32</v>
      </c>
      <c r="K156" s="76">
        <v>-1.43</v>
      </c>
      <c r="L156" s="50">
        <v>0.1615</v>
      </c>
      <c r="M156" s="51" t="s">
        <v>216</v>
      </c>
      <c r="N156" s="65">
        <v>1</v>
      </c>
    </row>
    <row r="157" spans="1:14" ht="27" thickBot="1" x14ac:dyDescent="0.35">
      <c r="A157" s="54" t="s">
        <v>208</v>
      </c>
      <c r="B157" s="51"/>
      <c r="C157" s="51">
        <v>39</v>
      </c>
      <c r="D157" s="51">
        <v>0</v>
      </c>
      <c r="E157" s="51"/>
      <c r="F157" s="51">
        <v>54</v>
      </c>
      <c r="G157" s="51">
        <v>0</v>
      </c>
      <c r="H157" s="76">
        <v>-274.14999999999998</v>
      </c>
      <c r="I157" s="50">
        <v>273.62</v>
      </c>
      <c r="J157" s="50">
        <v>32</v>
      </c>
      <c r="K157" s="76">
        <v>-1</v>
      </c>
      <c r="L157" s="50">
        <v>0.32390000000000002</v>
      </c>
      <c r="M157" s="51" t="s">
        <v>216</v>
      </c>
      <c r="N157" s="65">
        <v>1</v>
      </c>
    </row>
    <row r="158" spans="1:14" ht="27" thickBot="1" x14ac:dyDescent="0.35">
      <c r="A158" s="54" t="s">
        <v>208</v>
      </c>
      <c r="B158" s="51"/>
      <c r="C158" s="51">
        <v>39</v>
      </c>
      <c r="D158" s="51">
        <v>0</v>
      </c>
      <c r="E158" s="51"/>
      <c r="F158" s="51">
        <v>54</v>
      </c>
      <c r="G158" s="51">
        <v>1</v>
      </c>
      <c r="H158" s="76">
        <v>-407.37</v>
      </c>
      <c r="I158" s="50">
        <v>273.62</v>
      </c>
      <c r="J158" s="50">
        <v>32</v>
      </c>
      <c r="K158" s="76">
        <v>-1.49</v>
      </c>
      <c r="L158" s="50">
        <v>0.14630000000000001</v>
      </c>
      <c r="M158" s="51" t="s">
        <v>216</v>
      </c>
      <c r="N158" s="65">
        <v>1</v>
      </c>
    </row>
    <row r="159" spans="1:14" ht="27" thickBot="1" x14ac:dyDescent="0.35">
      <c r="A159" s="54" t="s">
        <v>208</v>
      </c>
      <c r="B159" s="51"/>
      <c r="C159" s="51">
        <v>39</v>
      </c>
      <c r="D159" s="51">
        <v>0</v>
      </c>
      <c r="E159" s="51"/>
      <c r="F159" s="51">
        <v>75</v>
      </c>
      <c r="G159" s="51">
        <v>0</v>
      </c>
      <c r="H159" s="76">
        <v>-1704</v>
      </c>
      <c r="I159" s="50">
        <v>273.62</v>
      </c>
      <c r="J159" s="50">
        <v>32</v>
      </c>
      <c r="K159" s="76">
        <v>-6.23</v>
      </c>
      <c r="L159" s="50" t="s">
        <v>206</v>
      </c>
      <c r="M159" s="51" t="s">
        <v>216</v>
      </c>
      <c r="N159" s="65" t="s">
        <v>206</v>
      </c>
    </row>
    <row r="160" spans="1:14" ht="27" thickBot="1" x14ac:dyDescent="0.35">
      <c r="A160" s="54" t="s">
        <v>208</v>
      </c>
      <c r="B160" s="51"/>
      <c r="C160" s="51">
        <v>39</v>
      </c>
      <c r="D160" s="51">
        <v>0</v>
      </c>
      <c r="E160" s="51"/>
      <c r="F160" s="51">
        <v>75</v>
      </c>
      <c r="G160" s="51">
        <v>1</v>
      </c>
      <c r="H160" s="76">
        <v>-1776.95</v>
      </c>
      <c r="I160" s="50">
        <v>273.62</v>
      </c>
      <c r="J160" s="50">
        <v>32</v>
      </c>
      <c r="K160" s="76">
        <v>-6.49</v>
      </c>
      <c r="L160" s="50" t="s">
        <v>206</v>
      </c>
      <c r="M160" s="51" t="s">
        <v>216</v>
      </c>
      <c r="N160" s="65" t="s">
        <v>206</v>
      </c>
    </row>
    <row r="161" spans="1:14" ht="27" thickBot="1" x14ac:dyDescent="0.35">
      <c r="A161" s="54" t="s">
        <v>208</v>
      </c>
      <c r="B161" s="51"/>
      <c r="C161" s="51">
        <v>39</v>
      </c>
      <c r="D161" s="51">
        <v>1</v>
      </c>
      <c r="E161" s="51"/>
      <c r="F161" s="51">
        <v>54</v>
      </c>
      <c r="G161" s="51">
        <v>0</v>
      </c>
      <c r="H161" s="50">
        <v>117.96</v>
      </c>
      <c r="I161" s="50">
        <v>273.62</v>
      </c>
      <c r="J161" s="50">
        <v>32</v>
      </c>
      <c r="K161" s="50">
        <v>0.43</v>
      </c>
      <c r="L161" s="50">
        <v>0.66930000000000001</v>
      </c>
      <c r="M161" s="51" t="s">
        <v>216</v>
      </c>
      <c r="N161" s="65">
        <v>1</v>
      </c>
    </row>
    <row r="162" spans="1:14" ht="27" thickBot="1" x14ac:dyDescent="0.35">
      <c r="A162" s="54" t="s">
        <v>208</v>
      </c>
      <c r="B162" s="51"/>
      <c r="C162" s="51">
        <v>39</v>
      </c>
      <c r="D162" s="51">
        <v>1</v>
      </c>
      <c r="E162" s="51"/>
      <c r="F162" s="51">
        <v>54</v>
      </c>
      <c r="G162" s="51">
        <v>1</v>
      </c>
      <c r="H162" s="76">
        <v>-15.257</v>
      </c>
      <c r="I162" s="50">
        <v>273.62</v>
      </c>
      <c r="J162" s="50">
        <v>32</v>
      </c>
      <c r="K162" s="76">
        <v>-0.06</v>
      </c>
      <c r="L162" s="50">
        <v>0.95589999999999997</v>
      </c>
      <c r="M162" s="51" t="s">
        <v>216</v>
      </c>
      <c r="N162" s="65">
        <v>1</v>
      </c>
    </row>
    <row r="163" spans="1:14" ht="27" thickBot="1" x14ac:dyDescent="0.35">
      <c r="A163" s="54" t="s">
        <v>208</v>
      </c>
      <c r="B163" s="51"/>
      <c r="C163" s="51">
        <v>39</v>
      </c>
      <c r="D163" s="51">
        <v>1</v>
      </c>
      <c r="E163" s="51"/>
      <c r="F163" s="51">
        <v>75</v>
      </c>
      <c r="G163" s="51">
        <v>0</v>
      </c>
      <c r="H163" s="76">
        <v>-1311.89</v>
      </c>
      <c r="I163" s="50">
        <v>273.62</v>
      </c>
      <c r="J163" s="50">
        <v>32</v>
      </c>
      <c r="K163" s="76">
        <v>-4.79</v>
      </c>
      <c r="L163" s="50" t="s">
        <v>206</v>
      </c>
      <c r="M163" s="51" t="s">
        <v>216</v>
      </c>
      <c r="N163" s="65">
        <v>1E-3</v>
      </c>
    </row>
    <row r="164" spans="1:14" ht="27" thickBot="1" x14ac:dyDescent="0.35">
      <c r="A164" s="54" t="s">
        <v>208</v>
      </c>
      <c r="B164" s="51"/>
      <c r="C164" s="51">
        <v>39</v>
      </c>
      <c r="D164" s="51">
        <v>1</v>
      </c>
      <c r="E164" s="51"/>
      <c r="F164" s="51">
        <v>75</v>
      </c>
      <c r="G164" s="51">
        <v>1</v>
      </c>
      <c r="H164" s="76">
        <v>-1384.84</v>
      </c>
      <c r="I164" s="50">
        <v>273.62</v>
      </c>
      <c r="J164" s="50">
        <v>32</v>
      </c>
      <c r="K164" s="76">
        <v>-5.0599999999999996</v>
      </c>
      <c r="L164" s="50" t="s">
        <v>206</v>
      </c>
      <c r="M164" s="51" t="s">
        <v>216</v>
      </c>
      <c r="N164" s="65">
        <v>5.0000000000000001E-4</v>
      </c>
    </row>
    <row r="165" spans="1:14" ht="27" thickBot="1" x14ac:dyDescent="0.35">
      <c r="A165" s="54" t="s">
        <v>208</v>
      </c>
      <c r="B165" s="51"/>
      <c r="C165" s="51">
        <v>54</v>
      </c>
      <c r="D165" s="51">
        <v>0</v>
      </c>
      <c r="E165" s="51"/>
      <c r="F165" s="51">
        <v>54</v>
      </c>
      <c r="G165" s="51">
        <v>1</v>
      </c>
      <c r="H165" s="76">
        <v>-133.22</v>
      </c>
      <c r="I165" s="50">
        <v>273.62</v>
      </c>
      <c r="J165" s="50">
        <v>32</v>
      </c>
      <c r="K165" s="76">
        <v>-0.49</v>
      </c>
      <c r="L165" s="50">
        <v>0.62970000000000004</v>
      </c>
      <c r="M165" s="51" t="s">
        <v>216</v>
      </c>
      <c r="N165" s="65">
        <v>1</v>
      </c>
    </row>
    <row r="166" spans="1:14" ht="27" thickBot="1" x14ac:dyDescent="0.35">
      <c r="A166" s="54" t="s">
        <v>208</v>
      </c>
      <c r="B166" s="51"/>
      <c r="C166" s="51">
        <v>54</v>
      </c>
      <c r="D166" s="51">
        <v>0</v>
      </c>
      <c r="E166" s="51"/>
      <c r="F166" s="51">
        <v>75</v>
      </c>
      <c r="G166" s="51">
        <v>0</v>
      </c>
      <c r="H166" s="76">
        <v>-1429.85</v>
      </c>
      <c r="I166" s="50">
        <v>273.62</v>
      </c>
      <c r="J166" s="50">
        <v>32</v>
      </c>
      <c r="K166" s="76">
        <v>-5.23</v>
      </c>
      <c r="L166" s="50" t="s">
        <v>206</v>
      </c>
      <c r="M166" s="51" t="s">
        <v>216</v>
      </c>
      <c r="N166" s="65">
        <v>2.9999999999999997E-4</v>
      </c>
    </row>
    <row r="167" spans="1:14" ht="27" thickBot="1" x14ac:dyDescent="0.35">
      <c r="A167" s="54" t="s">
        <v>208</v>
      </c>
      <c r="B167" s="51"/>
      <c r="C167" s="51">
        <v>54</v>
      </c>
      <c r="D167" s="51">
        <v>0</v>
      </c>
      <c r="E167" s="51"/>
      <c r="F167" s="51">
        <v>75</v>
      </c>
      <c r="G167" s="51">
        <v>1</v>
      </c>
      <c r="H167" s="76">
        <v>-1502.8</v>
      </c>
      <c r="I167" s="50">
        <v>273.62</v>
      </c>
      <c r="J167" s="50">
        <v>32</v>
      </c>
      <c r="K167" s="76">
        <v>-5.49</v>
      </c>
      <c r="L167" s="50" t="s">
        <v>206</v>
      </c>
      <c r="M167" s="51" t="s">
        <v>216</v>
      </c>
      <c r="N167" s="65">
        <v>1E-4</v>
      </c>
    </row>
    <row r="168" spans="1:14" ht="27" thickBot="1" x14ac:dyDescent="0.35">
      <c r="A168" s="54" t="s">
        <v>208</v>
      </c>
      <c r="B168" s="51"/>
      <c r="C168" s="51">
        <v>54</v>
      </c>
      <c r="D168" s="51">
        <v>1</v>
      </c>
      <c r="E168" s="51"/>
      <c r="F168" s="51">
        <v>75</v>
      </c>
      <c r="G168" s="51">
        <v>0</v>
      </c>
      <c r="H168" s="76">
        <v>-1296.6300000000001</v>
      </c>
      <c r="I168" s="50">
        <v>273.62</v>
      </c>
      <c r="J168" s="50">
        <v>32</v>
      </c>
      <c r="K168" s="76">
        <v>-4.74</v>
      </c>
      <c r="L168" s="50" t="s">
        <v>206</v>
      </c>
      <c r="M168" s="51" t="s">
        <v>216</v>
      </c>
      <c r="N168" s="65">
        <v>1.1999999999999999E-3</v>
      </c>
    </row>
    <row r="169" spans="1:14" ht="27" thickBot="1" x14ac:dyDescent="0.35">
      <c r="A169" s="54" t="s">
        <v>208</v>
      </c>
      <c r="B169" s="51"/>
      <c r="C169" s="51">
        <v>54</v>
      </c>
      <c r="D169" s="51">
        <v>1</v>
      </c>
      <c r="E169" s="51"/>
      <c r="F169" s="51">
        <v>75</v>
      </c>
      <c r="G169" s="51">
        <v>1</v>
      </c>
      <c r="H169" s="76">
        <v>-1369.58</v>
      </c>
      <c r="I169" s="50">
        <v>273.62</v>
      </c>
      <c r="J169" s="50">
        <v>32</v>
      </c>
      <c r="K169" s="76">
        <v>-5.01</v>
      </c>
      <c r="L169" s="50" t="s">
        <v>206</v>
      </c>
      <c r="M169" s="51" t="s">
        <v>216</v>
      </c>
      <c r="N169" s="65">
        <v>5.0000000000000001E-4</v>
      </c>
    </row>
    <row r="170" spans="1:14" ht="27" thickBot="1" x14ac:dyDescent="0.35">
      <c r="A170" s="54" t="s">
        <v>208</v>
      </c>
      <c r="B170" s="51"/>
      <c r="C170" s="51">
        <v>75</v>
      </c>
      <c r="D170" s="51">
        <v>0</v>
      </c>
      <c r="E170" s="51"/>
      <c r="F170" s="51">
        <v>75</v>
      </c>
      <c r="G170" s="51">
        <v>1</v>
      </c>
      <c r="H170" s="76">
        <v>-72.946100000000001</v>
      </c>
      <c r="I170" s="50">
        <v>273.62</v>
      </c>
      <c r="J170" s="50">
        <v>32</v>
      </c>
      <c r="K170" s="76">
        <v>-0.27</v>
      </c>
      <c r="L170" s="50">
        <v>0.79149999999999998</v>
      </c>
      <c r="M170" s="51" t="s">
        <v>216</v>
      </c>
      <c r="N170" s="65">
        <v>1</v>
      </c>
    </row>
    <row r="171" spans="1:14" ht="40.200000000000003" thickBot="1" x14ac:dyDescent="0.35">
      <c r="A171" s="54" t="s">
        <v>209</v>
      </c>
      <c r="B171" s="51" t="s">
        <v>23</v>
      </c>
      <c r="C171" s="51">
        <v>32</v>
      </c>
      <c r="D171" s="51">
        <v>0</v>
      </c>
      <c r="E171" s="51" t="s">
        <v>23</v>
      </c>
      <c r="F171" s="51">
        <v>32</v>
      </c>
      <c r="G171" s="51">
        <v>1</v>
      </c>
      <c r="H171" s="76">
        <v>-68.929500000000004</v>
      </c>
      <c r="I171" s="50">
        <v>386.95</v>
      </c>
      <c r="J171" s="50">
        <v>32</v>
      </c>
      <c r="K171" s="76">
        <v>-0.18</v>
      </c>
      <c r="L171" s="50">
        <v>0.85970000000000002</v>
      </c>
      <c r="M171" s="51" t="s">
        <v>216</v>
      </c>
      <c r="N171" s="65">
        <v>1</v>
      </c>
    </row>
    <row r="172" spans="1:14" ht="40.200000000000003" thickBot="1" x14ac:dyDescent="0.35">
      <c r="A172" s="54" t="s">
        <v>209</v>
      </c>
      <c r="B172" s="51" t="s">
        <v>23</v>
      </c>
      <c r="C172" s="51">
        <v>32</v>
      </c>
      <c r="D172" s="51">
        <v>0</v>
      </c>
      <c r="E172" s="51" t="s">
        <v>23</v>
      </c>
      <c r="F172" s="51">
        <v>39</v>
      </c>
      <c r="G172" s="51">
        <v>0</v>
      </c>
      <c r="H172" s="76">
        <v>-291.24</v>
      </c>
      <c r="I172" s="50">
        <v>386.95</v>
      </c>
      <c r="J172" s="50">
        <v>32</v>
      </c>
      <c r="K172" s="76">
        <v>-0.75</v>
      </c>
      <c r="L172" s="50">
        <v>0.4572</v>
      </c>
      <c r="M172" s="51" t="s">
        <v>216</v>
      </c>
      <c r="N172" s="65">
        <v>1</v>
      </c>
    </row>
    <row r="173" spans="1:14" ht="40.200000000000003" thickBot="1" x14ac:dyDescent="0.35">
      <c r="A173" s="54" t="s">
        <v>209</v>
      </c>
      <c r="B173" s="51" t="s">
        <v>23</v>
      </c>
      <c r="C173" s="51">
        <v>32</v>
      </c>
      <c r="D173" s="51">
        <v>0</v>
      </c>
      <c r="E173" s="51" t="s">
        <v>23</v>
      </c>
      <c r="F173" s="51">
        <v>39</v>
      </c>
      <c r="G173" s="51">
        <v>1</v>
      </c>
      <c r="H173" s="76">
        <v>-806.07</v>
      </c>
      <c r="I173" s="50">
        <v>386.95</v>
      </c>
      <c r="J173" s="50">
        <v>32</v>
      </c>
      <c r="K173" s="76">
        <v>-2.08</v>
      </c>
      <c r="L173" s="50">
        <v>4.53E-2</v>
      </c>
      <c r="M173" s="51" t="s">
        <v>216</v>
      </c>
      <c r="N173" s="65">
        <v>1</v>
      </c>
    </row>
    <row r="174" spans="1:14" ht="40.200000000000003" thickBot="1" x14ac:dyDescent="0.35">
      <c r="A174" s="54" t="s">
        <v>209</v>
      </c>
      <c r="B174" s="51" t="s">
        <v>23</v>
      </c>
      <c r="C174" s="51">
        <v>32</v>
      </c>
      <c r="D174" s="51">
        <v>0</v>
      </c>
      <c r="E174" s="51" t="s">
        <v>23</v>
      </c>
      <c r="F174" s="51">
        <v>54</v>
      </c>
      <c r="G174" s="51">
        <v>0</v>
      </c>
      <c r="H174" s="76">
        <v>-487.68</v>
      </c>
      <c r="I174" s="50">
        <v>386.95</v>
      </c>
      <c r="J174" s="50">
        <v>32</v>
      </c>
      <c r="K174" s="76">
        <v>-1.26</v>
      </c>
      <c r="L174" s="50">
        <v>0.2167</v>
      </c>
      <c r="M174" s="51" t="s">
        <v>216</v>
      </c>
      <c r="N174" s="65">
        <v>1</v>
      </c>
    </row>
    <row r="175" spans="1:14" ht="40.200000000000003" thickBot="1" x14ac:dyDescent="0.35">
      <c r="A175" s="54" t="s">
        <v>209</v>
      </c>
      <c r="B175" s="51" t="s">
        <v>23</v>
      </c>
      <c r="C175" s="51">
        <v>32</v>
      </c>
      <c r="D175" s="51">
        <v>0</v>
      </c>
      <c r="E175" s="51" t="s">
        <v>23</v>
      </c>
      <c r="F175" s="51">
        <v>54</v>
      </c>
      <c r="G175" s="51">
        <v>1</v>
      </c>
      <c r="H175" s="76">
        <v>-710.83</v>
      </c>
      <c r="I175" s="50">
        <v>386.95</v>
      </c>
      <c r="J175" s="50">
        <v>32</v>
      </c>
      <c r="K175" s="76">
        <v>-1.84</v>
      </c>
      <c r="L175" s="50">
        <v>7.5499999999999998E-2</v>
      </c>
      <c r="M175" s="51" t="s">
        <v>216</v>
      </c>
      <c r="N175" s="65">
        <v>1</v>
      </c>
    </row>
    <row r="176" spans="1:14" ht="40.200000000000003" thickBot="1" x14ac:dyDescent="0.35">
      <c r="A176" s="54" t="s">
        <v>209</v>
      </c>
      <c r="B176" s="51" t="s">
        <v>23</v>
      </c>
      <c r="C176" s="51">
        <v>32</v>
      </c>
      <c r="D176" s="51">
        <v>0</v>
      </c>
      <c r="E176" s="51" t="s">
        <v>23</v>
      </c>
      <c r="F176" s="51">
        <v>75</v>
      </c>
      <c r="G176" s="51">
        <v>0</v>
      </c>
      <c r="H176" s="76">
        <v>-1961.01</v>
      </c>
      <c r="I176" s="50">
        <v>386.95</v>
      </c>
      <c r="J176" s="50">
        <v>32</v>
      </c>
      <c r="K176" s="76">
        <v>-5.07</v>
      </c>
      <c r="L176" s="50" t="s">
        <v>206</v>
      </c>
      <c r="M176" s="51" t="s">
        <v>216</v>
      </c>
      <c r="N176" s="65">
        <v>2E-3</v>
      </c>
    </row>
    <row r="177" spans="1:14" ht="40.200000000000003" thickBot="1" x14ac:dyDescent="0.35">
      <c r="A177" s="54" t="s">
        <v>209</v>
      </c>
      <c r="B177" s="51" t="s">
        <v>23</v>
      </c>
      <c r="C177" s="51">
        <v>32</v>
      </c>
      <c r="D177" s="51">
        <v>0</v>
      </c>
      <c r="E177" s="51" t="s">
        <v>23</v>
      </c>
      <c r="F177" s="51">
        <v>75</v>
      </c>
      <c r="G177" s="51">
        <v>1</v>
      </c>
      <c r="H177" s="76">
        <v>-2017.91</v>
      </c>
      <c r="I177" s="50">
        <v>386.95</v>
      </c>
      <c r="J177" s="50">
        <v>32</v>
      </c>
      <c r="K177" s="76">
        <v>-5.21</v>
      </c>
      <c r="L177" s="50" t="s">
        <v>206</v>
      </c>
      <c r="M177" s="51" t="s">
        <v>216</v>
      </c>
      <c r="N177" s="65">
        <v>1.2999999999999999E-3</v>
      </c>
    </row>
    <row r="178" spans="1:14" ht="40.200000000000003" thickBot="1" x14ac:dyDescent="0.35">
      <c r="A178" s="54" t="s">
        <v>209</v>
      </c>
      <c r="B178" s="51" t="s">
        <v>23</v>
      </c>
      <c r="C178" s="51">
        <v>32</v>
      </c>
      <c r="D178" s="51">
        <v>0</v>
      </c>
      <c r="E178" s="51" t="s">
        <v>15</v>
      </c>
      <c r="F178" s="51">
        <v>32</v>
      </c>
      <c r="G178" s="51">
        <v>0</v>
      </c>
      <c r="H178" s="76">
        <v>-4.0316999999999998</v>
      </c>
      <c r="I178" s="50">
        <v>386.95</v>
      </c>
      <c r="J178" s="50">
        <v>32</v>
      </c>
      <c r="K178" s="76">
        <v>-0.01</v>
      </c>
      <c r="L178" s="50">
        <v>0.99180000000000001</v>
      </c>
      <c r="M178" s="51" t="s">
        <v>216</v>
      </c>
      <c r="N178" s="65">
        <v>1</v>
      </c>
    </row>
    <row r="179" spans="1:14" ht="40.200000000000003" thickBot="1" x14ac:dyDescent="0.35">
      <c r="A179" s="54" t="s">
        <v>209</v>
      </c>
      <c r="B179" s="51" t="s">
        <v>23</v>
      </c>
      <c r="C179" s="51">
        <v>32</v>
      </c>
      <c r="D179" s="51">
        <v>0</v>
      </c>
      <c r="E179" s="51" t="s">
        <v>15</v>
      </c>
      <c r="F179" s="51">
        <v>32</v>
      </c>
      <c r="G179" s="51">
        <v>1</v>
      </c>
      <c r="H179" s="76">
        <v>-83.661799999999999</v>
      </c>
      <c r="I179" s="50">
        <v>386.95</v>
      </c>
      <c r="J179" s="50">
        <v>32</v>
      </c>
      <c r="K179" s="76">
        <v>-0.22</v>
      </c>
      <c r="L179" s="50">
        <v>0.83020000000000005</v>
      </c>
      <c r="M179" s="51" t="s">
        <v>216</v>
      </c>
      <c r="N179" s="65">
        <v>1</v>
      </c>
    </row>
    <row r="180" spans="1:14" ht="40.200000000000003" thickBot="1" x14ac:dyDescent="0.35">
      <c r="A180" s="54" t="s">
        <v>209</v>
      </c>
      <c r="B180" s="51" t="s">
        <v>23</v>
      </c>
      <c r="C180" s="51">
        <v>32</v>
      </c>
      <c r="D180" s="51">
        <v>0</v>
      </c>
      <c r="E180" s="51" t="s">
        <v>15</v>
      </c>
      <c r="F180" s="51">
        <v>39</v>
      </c>
      <c r="G180" s="51">
        <v>0</v>
      </c>
      <c r="H180" s="76">
        <v>-438.77</v>
      </c>
      <c r="I180" s="50">
        <v>386.95</v>
      </c>
      <c r="J180" s="50">
        <v>32</v>
      </c>
      <c r="K180" s="76">
        <v>-1.1299999999999999</v>
      </c>
      <c r="L180" s="50">
        <v>0.26529999999999998</v>
      </c>
      <c r="M180" s="51" t="s">
        <v>216</v>
      </c>
      <c r="N180" s="65">
        <v>1</v>
      </c>
    </row>
    <row r="181" spans="1:14" ht="40.200000000000003" thickBot="1" x14ac:dyDescent="0.35">
      <c r="A181" s="54" t="s">
        <v>209</v>
      </c>
      <c r="B181" s="51" t="s">
        <v>23</v>
      </c>
      <c r="C181" s="51">
        <v>32</v>
      </c>
      <c r="D181" s="51">
        <v>0</v>
      </c>
      <c r="E181" s="51" t="s">
        <v>15</v>
      </c>
      <c r="F181" s="51">
        <v>39</v>
      </c>
      <c r="G181" s="51">
        <v>1</v>
      </c>
      <c r="H181" s="76">
        <v>-708.17</v>
      </c>
      <c r="I181" s="50">
        <v>386.95</v>
      </c>
      <c r="J181" s="50">
        <v>32</v>
      </c>
      <c r="K181" s="76">
        <v>-1.83</v>
      </c>
      <c r="L181" s="50">
        <v>7.6600000000000001E-2</v>
      </c>
      <c r="M181" s="51" t="s">
        <v>216</v>
      </c>
      <c r="N181" s="65">
        <v>1</v>
      </c>
    </row>
    <row r="182" spans="1:14" ht="40.200000000000003" thickBot="1" x14ac:dyDescent="0.35">
      <c r="A182" s="54" t="s">
        <v>209</v>
      </c>
      <c r="B182" s="51" t="s">
        <v>23</v>
      </c>
      <c r="C182" s="51">
        <v>32</v>
      </c>
      <c r="D182" s="51">
        <v>0</v>
      </c>
      <c r="E182" s="51" t="s">
        <v>15</v>
      </c>
      <c r="F182" s="51">
        <v>54</v>
      </c>
      <c r="G182" s="51">
        <v>0</v>
      </c>
      <c r="H182" s="76">
        <v>-790.63</v>
      </c>
      <c r="I182" s="50">
        <v>386.95</v>
      </c>
      <c r="J182" s="50">
        <v>32</v>
      </c>
      <c r="K182" s="76">
        <v>-2.04</v>
      </c>
      <c r="L182" s="50">
        <v>4.9299999999999997E-2</v>
      </c>
      <c r="M182" s="51" t="s">
        <v>216</v>
      </c>
      <c r="N182" s="65">
        <v>1</v>
      </c>
    </row>
    <row r="183" spans="1:14" ht="40.200000000000003" thickBot="1" x14ac:dyDescent="0.35">
      <c r="A183" s="54" t="s">
        <v>209</v>
      </c>
      <c r="B183" s="51" t="s">
        <v>23</v>
      </c>
      <c r="C183" s="51">
        <v>32</v>
      </c>
      <c r="D183" s="51">
        <v>0</v>
      </c>
      <c r="E183" s="51" t="s">
        <v>15</v>
      </c>
      <c r="F183" s="51">
        <v>54</v>
      </c>
      <c r="G183" s="51">
        <v>1</v>
      </c>
      <c r="H183" s="76">
        <v>-833.92</v>
      </c>
      <c r="I183" s="50">
        <v>386.95</v>
      </c>
      <c r="J183" s="50">
        <v>32</v>
      </c>
      <c r="K183" s="76">
        <v>-2.16</v>
      </c>
      <c r="L183" s="50">
        <v>3.8800000000000001E-2</v>
      </c>
      <c r="M183" s="51" t="s">
        <v>216</v>
      </c>
      <c r="N183" s="65">
        <v>1</v>
      </c>
    </row>
    <row r="184" spans="1:14" ht="40.200000000000003" thickBot="1" x14ac:dyDescent="0.35">
      <c r="A184" s="54" t="s">
        <v>209</v>
      </c>
      <c r="B184" s="51" t="s">
        <v>23</v>
      </c>
      <c r="C184" s="51">
        <v>32</v>
      </c>
      <c r="D184" s="51">
        <v>0</v>
      </c>
      <c r="E184" s="51" t="s">
        <v>15</v>
      </c>
      <c r="F184" s="51">
        <v>75</v>
      </c>
      <c r="G184" s="51">
        <v>0</v>
      </c>
      <c r="H184" s="76">
        <v>-2177.0100000000002</v>
      </c>
      <c r="I184" s="50">
        <v>386.95</v>
      </c>
      <c r="J184" s="50">
        <v>32</v>
      </c>
      <c r="K184" s="76">
        <v>-5.63</v>
      </c>
      <c r="L184" s="50" t="s">
        <v>206</v>
      </c>
      <c r="M184" s="51" t="s">
        <v>216</v>
      </c>
      <c r="N184" s="65">
        <v>4.0000000000000002E-4</v>
      </c>
    </row>
    <row r="185" spans="1:14" ht="40.200000000000003" thickBot="1" x14ac:dyDescent="0.35">
      <c r="A185" s="54" t="s">
        <v>209</v>
      </c>
      <c r="B185" s="51" t="s">
        <v>23</v>
      </c>
      <c r="C185" s="51">
        <v>32</v>
      </c>
      <c r="D185" s="51">
        <v>0</v>
      </c>
      <c r="E185" s="51" t="s">
        <v>15</v>
      </c>
      <c r="F185" s="51">
        <v>75</v>
      </c>
      <c r="G185" s="51">
        <v>1</v>
      </c>
      <c r="H185" s="76">
        <v>-2266</v>
      </c>
      <c r="I185" s="50">
        <v>386.95</v>
      </c>
      <c r="J185" s="50">
        <v>32</v>
      </c>
      <c r="K185" s="76">
        <v>-5.86</v>
      </c>
      <c r="L185" s="50" t="s">
        <v>206</v>
      </c>
      <c r="M185" s="51" t="s">
        <v>216</v>
      </c>
      <c r="N185" s="65">
        <v>2.0000000000000001E-4</v>
      </c>
    </row>
    <row r="186" spans="1:14" ht="40.200000000000003" thickBot="1" x14ac:dyDescent="0.35">
      <c r="A186" s="54" t="s">
        <v>209</v>
      </c>
      <c r="B186" s="51" t="s">
        <v>23</v>
      </c>
      <c r="C186" s="51">
        <v>32</v>
      </c>
      <c r="D186" s="51">
        <v>1</v>
      </c>
      <c r="E186" s="51" t="s">
        <v>23</v>
      </c>
      <c r="F186" s="51">
        <v>39</v>
      </c>
      <c r="G186" s="51">
        <v>0</v>
      </c>
      <c r="H186" s="76">
        <v>-222.31</v>
      </c>
      <c r="I186" s="50">
        <v>386.95</v>
      </c>
      <c r="J186" s="50">
        <v>32</v>
      </c>
      <c r="K186" s="76">
        <v>-0.56999999999999995</v>
      </c>
      <c r="L186" s="50">
        <v>0.5696</v>
      </c>
      <c r="M186" s="51" t="s">
        <v>216</v>
      </c>
      <c r="N186" s="65">
        <v>1</v>
      </c>
    </row>
    <row r="187" spans="1:14" ht="40.200000000000003" thickBot="1" x14ac:dyDescent="0.35">
      <c r="A187" s="54" t="s">
        <v>209</v>
      </c>
      <c r="B187" s="51" t="s">
        <v>23</v>
      </c>
      <c r="C187" s="51">
        <v>32</v>
      </c>
      <c r="D187" s="51">
        <v>1</v>
      </c>
      <c r="E187" s="51" t="s">
        <v>23</v>
      </c>
      <c r="F187" s="51">
        <v>39</v>
      </c>
      <c r="G187" s="51">
        <v>1</v>
      </c>
      <c r="H187" s="76">
        <v>-737.14</v>
      </c>
      <c r="I187" s="50">
        <v>386.95</v>
      </c>
      <c r="J187" s="50">
        <v>32</v>
      </c>
      <c r="K187" s="76">
        <v>-1.9</v>
      </c>
      <c r="L187" s="50">
        <v>6.5799999999999997E-2</v>
      </c>
      <c r="M187" s="51" t="s">
        <v>216</v>
      </c>
      <c r="N187" s="65">
        <v>1</v>
      </c>
    </row>
    <row r="188" spans="1:14" ht="40.200000000000003" thickBot="1" x14ac:dyDescent="0.35">
      <c r="A188" s="54" t="s">
        <v>209</v>
      </c>
      <c r="B188" s="51" t="s">
        <v>23</v>
      </c>
      <c r="C188" s="51">
        <v>32</v>
      </c>
      <c r="D188" s="51">
        <v>1</v>
      </c>
      <c r="E188" s="51" t="s">
        <v>23</v>
      </c>
      <c r="F188" s="51">
        <v>54</v>
      </c>
      <c r="G188" s="51">
        <v>0</v>
      </c>
      <c r="H188" s="76">
        <v>-418.75</v>
      </c>
      <c r="I188" s="50">
        <v>386.95</v>
      </c>
      <c r="J188" s="50">
        <v>32</v>
      </c>
      <c r="K188" s="76">
        <v>-1.08</v>
      </c>
      <c r="L188" s="50">
        <v>0.2873</v>
      </c>
      <c r="M188" s="51" t="s">
        <v>216</v>
      </c>
      <c r="N188" s="65">
        <v>1</v>
      </c>
    </row>
    <row r="189" spans="1:14" ht="40.200000000000003" thickBot="1" x14ac:dyDescent="0.35">
      <c r="A189" s="54" t="s">
        <v>209</v>
      </c>
      <c r="B189" s="51" t="s">
        <v>23</v>
      </c>
      <c r="C189" s="51">
        <v>32</v>
      </c>
      <c r="D189" s="51">
        <v>1</v>
      </c>
      <c r="E189" s="51" t="s">
        <v>23</v>
      </c>
      <c r="F189" s="51">
        <v>54</v>
      </c>
      <c r="G189" s="51">
        <v>1</v>
      </c>
      <c r="H189" s="76">
        <v>-641.9</v>
      </c>
      <c r="I189" s="50">
        <v>386.95</v>
      </c>
      <c r="J189" s="50">
        <v>32</v>
      </c>
      <c r="K189" s="76">
        <v>-1.66</v>
      </c>
      <c r="L189" s="50">
        <v>0.1069</v>
      </c>
      <c r="M189" s="51" t="s">
        <v>216</v>
      </c>
      <c r="N189" s="65">
        <v>1</v>
      </c>
    </row>
    <row r="190" spans="1:14" ht="40.200000000000003" thickBot="1" x14ac:dyDescent="0.35">
      <c r="A190" s="54" t="s">
        <v>209</v>
      </c>
      <c r="B190" s="51" t="s">
        <v>23</v>
      </c>
      <c r="C190" s="51">
        <v>32</v>
      </c>
      <c r="D190" s="51">
        <v>1</v>
      </c>
      <c r="E190" s="51" t="s">
        <v>23</v>
      </c>
      <c r="F190" s="51">
        <v>75</v>
      </c>
      <c r="G190" s="51">
        <v>0</v>
      </c>
      <c r="H190" s="76">
        <v>-1892.08</v>
      </c>
      <c r="I190" s="50">
        <v>386.95</v>
      </c>
      <c r="J190" s="50">
        <v>32</v>
      </c>
      <c r="K190" s="76">
        <v>-4.8899999999999997</v>
      </c>
      <c r="L190" s="50" t="s">
        <v>206</v>
      </c>
      <c r="M190" s="51" t="s">
        <v>216</v>
      </c>
      <c r="N190" s="65">
        <v>3.3E-3</v>
      </c>
    </row>
    <row r="191" spans="1:14" ht="40.200000000000003" thickBot="1" x14ac:dyDescent="0.35">
      <c r="A191" s="54" t="s">
        <v>209</v>
      </c>
      <c r="B191" s="51" t="s">
        <v>23</v>
      </c>
      <c r="C191" s="51">
        <v>32</v>
      </c>
      <c r="D191" s="51">
        <v>1</v>
      </c>
      <c r="E191" s="51" t="s">
        <v>23</v>
      </c>
      <c r="F191" s="51">
        <v>75</v>
      </c>
      <c r="G191" s="51">
        <v>1</v>
      </c>
      <c r="H191" s="76">
        <v>-1948.99</v>
      </c>
      <c r="I191" s="50">
        <v>386.95</v>
      </c>
      <c r="J191" s="50">
        <v>32</v>
      </c>
      <c r="K191" s="76">
        <v>-5.04</v>
      </c>
      <c r="L191" s="50" t="s">
        <v>206</v>
      </c>
      <c r="M191" s="51" t="s">
        <v>216</v>
      </c>
      <c r="N191" s="65">
        <v>2.0999999999999999E-3</v>
      </c>
    </row>
    <row r="192" spans="1:14" ht="40.200000000000003" thickBot="1" x14ac:dyDescent="0.35">
      <c r="A192" s="54" t="s">
        <v>209</v>
      </c>
      <c r="B192" s="51" t="s">
        <v>23</v>
      </c>
      <c r="C192" s="51">
        <v>32</v>
      </c>
      <c r="D192" s="51">
        <v>1</v>
      </c>
      <c r="E192" s="51" t="s">
        <v>15</v>
      </c>
      <c r="F192" s="51">
        <v>32</v>
      </c>
      <c r="G192" s="51">
        <v>0</v>
      </c>
      <c r="H192" s="50">
        <v>64.897800000000004</v>
      </c>
      <c r="I192" s="50">
        <v>386.95</v>
      </c>
      <c r="J192" s="50">
        <v>32</v>
      </c>
      <c r="K192" s="50">
        <v>0.17</v>
      </c>
      <c r="L192" s="50">
        <v>0.8679</v>
      </c>
      <c r="M192" s="51" t="s">
        <v>216</v>
      </c>
      <c r="N192" s="65">
        <v>1</v>
      </c>
    </row>
    <row r="193" spans="1:14" ht="40.200000000000003" thickBot="1" x14ac:dyDescent="0.35">
      <c r="A193" s="54" t="s">
        <v>209</v>
      </c>
      <c r="B193" s="51" t="s">
        <v>23</v>
      </c>
      <c r="C193" s="51">
        <v>32</v>
      </c>
      <c r="D193" s="51">
        <v>1</v>
      </c>
      <c r="E193" s="51" t="s">
        <v>15</v>
      </c>
      <c r="F193" s="51">
        <v>32</v>
      </c>
      <c r="G193" s="51">
        <v>1</v>
      </c>
      <c r="H193" s="76">
        <v>-14.7323</v>
      </c>
      <c r="I193" s="50">
        <v>386.95</v>
      </c>
      <c r="J193" s="50">
        <v>32</v>
      </c>
      <c r="K193" s="76">
        <v>-0.04</v>
      </c>
      <c r="L193" s="50">
        <v>0.96989999999999998</v>
      </c>
      <c r="M193" s="51" t="s">
        <v>216</v>
      </c>
      <c r="N193" s="65">
        <v>1</v>
      </c>
    </row>
    <row r="194" spans="1:14" ht="40.200000000000003" thickBot="1" x14ac:dyDescent="0.35">
      <c r="A194" s="54" t="s">
        <v>209</v>
      </c>
      <c r="B194" s="51" t="s">
        <v>23</v>
      </c>
      <c r="C194" s="51">
        <v>32</v>
      </c>
      <c r="D194" s="51">
        <v>1</v>
      </c>
      <c r="E194" s="51" t="s">
        <v>15</v>
      </c>
      <c r="F194" s="51">
        <v>39</v>
      </c>
      <c r="G194" s="51">
        <v>0</v>
      </c>
      <c r="H194" s="76">
        <v>-369.84</v>
      </c>
      <c r="I194" s="50">
        <v>386.95</v>
      </c>
      <c r="J194" s="50">
        <v>32</v>
      </c>
      <c r="K194" s="76">
        <v>-0.96</v>
      </c>
      <c r="L194" s="50">
        <v>0.34639999999999999</v>
      </c>
      <c r="M194" s="51" t="s">
        <v>216</v>
      </c>
      <c r="N194" s="65">
        <v>1</v>
      </c>
    </row>
    <row r="195" spans="1:14" ht="40.200000000000003" thickBot="1" x14ac:dyDescent="0.35">
      <c r="A195" s="54" t="s">
        <v>209</v>
      </c>
      <c r="B195" s="51" t="s">
        <v>23</v>
      </c>
      <c r="C195" s="51">
        <v>32</v>
      </c>
      <c r="D195" s="51">
        <v>1</v>
      </c>
      <c r="E195" s="51" t="s">
        <v>15</v>
      </c>
      <c r="F195" s="51">
        <v>39</v>
      </c>
      <c r="G195" s="51">
        <v>1</v>
      </c>
      <c r="H195" s="76">
        <v>-639.24</v>
      </c>
      <c r="I195" s="50">
        <v>386.95</v>
      </c>
      <c r="J195" s="50">
        <v>32</v>
      </c>
      <c r="K195" s="76">
        <v>-1.65</v>
      </c>
      <c r="L195" s="50">
        <v>0.10829999999999999</v>
      </c>
      <c r="M195" s="51" t="s">
        <v>216</v>
      </c>
      <c r="N195" s="65">
        <v>1</v>
      </c>
    </row>
    <row r="196" spans="1:14" ht="40.200000000000003" thickBot="1" x14ac:dyDescent="0.35">
      <c r="A196" s="54" t="s">
        <v>209</v>
      </c>
      <c r="B196" s="51" t="s">
        <v>23</v>
      </c>
      <c r="C196" s="51">
        <v>32</v>
      </c>
      <c r="D196" s="51">
        <v>1</v>
      </c>
      <c r="E196" s="51" t="s">
        <v>15</v>
      </c>
      <c r="F196" s="51">
        <v>54</v>
      </c>
      <c r="G196" s="51">
        <v>0</v>
      </c>
      <c r="H196" s="76">
        <v>-721.7</v>
      </c>
      <c r="I196" s="50">
        <v>386.95</v>
      </c>
      <c r="J196" s="50">
        <v>32</v>
      </c>
      <c r="K196" s="76">
        <v>-1.87</v>
      </c>
      <c r="L196" s="50">
        <v>7.1400000000000005E-2</v>
      </c>
      <c r="M196" s="51" t="s">
        <v>216</v>
      </c>
      <c r="N196" s="65">
        <v>1</v>
      </c>
    </row>
    <row r="197" spans="1:14" ht="40.200000000000003" thickBot="1" x14ac:dyDescent="0.35">
      <c r="A197" s="54" t="s">
        <v>209</v>
      </c>
      <c r="B197" s="51" t="s">
        <v>23</v>
      </c>
      <c r="C197" s="51">
        <v>32</v>
      </c>
      <c r="D197" s="51">
        <v>1</v>
      </c>
      <c r="E197" s="51" t="s">
        <v>15</v>
      </c>
      <c r="F197" s="51">
        <v>54</v>
      </c>
      <c r="G197" s="51">
        <v>1</v>
      </c>
      <c r="H197" s="76">
        <v>-764.99</v>
      </c>
      <c r="I197" s="50">
        <v>386.95</v>
      </c>
      <c r="J197" s="50">
        <v>32</v>
      </c>
      <c r="K197" s="76">
        <v>-1.98</v>
      </c>
      <c r="L197" s="50">
        <v>5.67E-2</v>
      </c>
      <c r="M197" s="51" t="s">
        <v>216</v>
      </c>
      <c r="N197" s="65">
        <v>1</v>
      </c>
    </row>
    <row r="198" spans="1:14" ht="40.200000000000003" thickBot="1" x14ac:dyDescent="0.35">
      <c r="A198" s="54" t="s">
        <v>209</v>
      </c>
      <c r="B198" s="51" t="s">
        <v>23</v>
      </c>
      <c r="C198" s="51">
        <v>32</v>
      </c>
      <c r="D198" s="51">
        <v>1</v>
      </c>
      <c r="E198" s="51" t="s">
        <v>15</v>
      </c>
      <c r="F198" s="51">
        <v>75</v>
      </c>
      <c r="G198" s="51">
        <v>0</v>
      </c>
      <c r="H198" s="76">
        <v>-2108.08</v>
      </c>
      <c r="I198" s="50">
        <v>386.95</v>
      </c>
      <c r="J198" s="50">
        <v>32</v>
      </c>
      <c r="K198" s="76">
        <v>-5.45</v>
      </c>
      <c r="L198" s="50" t="s">
        <v>206</v>
      </c>
      <c r="M198" s="51" t="s">
        <v>216</v>
      </c>
      <c r="N198" s="65">
        <v>5.9999999999999995E-4</v>
      </c>
    </row>
    <row r="199" spans="1:14" ht="40.200000000000003" thickBot="1" x14ac:dyDescent="0.35">
      <c r="A199" s="54" t="s">
        <v>209</v>
      </c>
      <c r="B199" s="51" t="s">
        <v>23</v>
      </c>
      <c r="C199" s="51">
        <v>32</v>
      </c>
      <c r="D199" s="51">
        <v>1</v>
      </c>
      <c r="E199" s="51" t="s">
        <v>15</v>
      </c>
      <c r="F199" s="51">
        <v>75</v>
      </c>
      <c r="G199" s="51">
        <v>1</v>
      </c>
      <c r="H199" s="76">
        <v>-2197.0700000000002</v>
      </c>
      <c r="I199" s="50">
        <v>386.95</v>
      </c>
      <c r="J199" s="50">
        <v>32</v>
      </c>
      <c r="K199" s="76">
        <v>-5.68</v>
      </c>
      <c r="L199" s="50" t="s">
        <v>206</v>
      </c>
      <c r="M199" s="51" t="s">
        <v>216</v>
      </c>
      <c r="N199" s="65">
        <v>2.9999999999999997E-4</v>
      </c>
    </row>
    <row r="200" spans="1:14" ht="40.200000000000003" thickBot="1" x14ac:dyDescent="0.35">
      <c r="A200" s="54" t="s">
        <v>209</v>
      </c>
      <c r="B200" s="51" t="s">
        <v>23</v>
      </c>
      <c r="C200" s="51">
        <v>39</v>
      </c>
      <c r="D200" s="51">
        <v>0</v>
      </c>
      <c r="E200" s="51" t="s">
        <v>23</v>
      </c>
      <c r="F200" s="51">
        <v>39</v>
      </c>
      <c r="G200" s="51">
        <v>1</v>
      </c>
      <c r="H200" s="76">
        <v>-514.83000000000004</v>
      </c>
      <c r="I200" s="50">
        <v>386.95</v>
      </c>
      <c r="J200" s="50">
        <v>32</v>
      </c>
      <c r="K200" s="76">
        <v>-1.33</v>
      </c>
      <c r="L200" s="50">
        <v>0.1928</v>
      </c>
      <c r="M200" s="51" t="s">
        <v>216</v>
      </c>
      <c r="N200" s="65">
        <v>1</v>
      </c>
    </row>
    <row r="201" spans="1:14" ht="40.200000000000003" thickBot="1" x14ac:dyDescent="0.35">
      <c r="A201" s="54" t="s">
        <v>209</v>
      </c>
      <c r="B201" s="51" t="s">
        <v>23</v>
      </c>
      <c r="C201" s="51">
        <v>39</v>
      </c>
      <c r="D201" s="51">
        <v>0</v>
      </c>
      <c r="E201" s="51" t="s">
        <v>23</v>
      </c>
      <c r="F201" s="51">
        <v>54</v>
      </c>
      <c r="G201" s="51">
        <v>0</v>
      </c>
      <c r="H201" s="76">
        <v>-196.44</v>
      </c>
      <c r="I201" s="50">
        <v>386.95</v>
      </c>
      <c r="J201" s="50">
        <v>32</v>
      </c>
      <c r="K201" s="76">
        <v>-0.51</v>
      </c>
      <c r="L201" s="50">
        <v>0.61519999999999997</v>
      </c>
      <c r="M201" s="51" t="s">
        <v>216</v>
      </c>
      <c r="N201" s="65">
        <v>1</v>
      </c>
    </row>
    <row r="202" spans="1:14" ht="40.200000000000003" thickBot="1" x14ac:dyDescent="0.35">
      <c r="A202" s="54" t="s">
        <v>209</v>
      </c>
      <c r="B202" s="51" t="s">
        <v>23</v>
      </c>
      <c r="C202" s="51">
        <v>39</v>
      </c>
      <c r="D202" s="51">
        <v>0</v>
      </c>
      <c r="E202" s="51" t="s">
        <v>23</v>
      </c>
      <c r="F202" s="51">
        <v>54</v>
      </c>
      <c r="G202" s="51">
        <v>1</v>
      </c>
      <c r="H202" s="76">
        <v>-419.59</v>
      </c>
      <c r="I202" s="50">
        <v>386.95</v>
      </c>
      <c r="J202" s="50">
        <v>32</v>
      </c>
      <c r="K202" s="76">
        <v>-1.08</v>
      </c>
      <c r="L202" s="50">
        <v>0.2863</v>
      </c>
      <c r="M202" s="51" t="s">
        <v>216</v>
      </c>
      <c r="N202" s="65">
        <v>1</v>
      </c>
    </row>
    <row r="203" spans="1:14" ht="40.200000000000003" thickBot="1" x14ac:dyDescent="0.35">
      <c r="A203" s="54" t="s">
        <v>209</v>
      </c>
      <c r="B203" s="51" t="s">
        <v>23</v>
      </c>
      <c r="C203" s="51">
        <v>39</v>
      </c>
      <c r="D203" s="51">
        <v>0</v>
      </c>
      <c r="E203" s="51" t="s">
        <v>23</v>
      </c>
      <c r="F203" s="51">
        <v>75</v>
      </c>
      <c r="G203" s="51">
        <v>0</v>
      </c>
      <c r="H203" s="76">
        <v>-1669.77</v>
      </c>
      <c r="I203" s="50">
        <v>386.95</v>
      </c>
      <c r="J203" s="50">
        <v>32</v>
      </c>
      <c r="K203" s="76">
        <v>-4.32</v>
      </c>
      <c r="L203" s="50">
        <v>1E-4</v>
      </c>
      <c r="M203" s="51" t="s">
        <v>216</v>
      </c>
      <c r="N203" s="65">
        <v>1.72E-2</v>
      </c>
    </row>
    <row r="204" spans="1:14" ht="40.200000000000003" thickBot="1" x14ac:dyDescent="0.35">
      <c r="A204" s="54" t="s">
        <v>209</v>
      </c>
      <c r="B204" s="51" t="s">
        <v>23</v>
      </c>
      <c r="C204" s="51">
        <v>39</v>
      </c>
      <c r="D204" s="51">
        <v>0</v>
      </c>
      <c r="E204" s="51" t="s">
        <v>23</v>
      </c>
      <c r="F204" s="51">
        <v>75</v>
      </c>
      <c r="G204" s="51">
        <v>1</v>
      </c>
      <c r="H204" s="76">
        <v>-1726.67</v>
      </c>
      <c r="I204" s="50">
        <v>386.95</v>
      </c>
      <c r="J204" s="50">
        <v>32</v>
      </c>
      <c r="K204" s="76">
        <v>-4.46</v>
      </c>
      <c r="L204" s="50" t="s">
        <v>206</v>
      </c>
      <c r="M204" s="51" t="s">
        <v>216</v>
      </c>
      <c r="N204" s="65">
        <v>1.1299999999999999E-2</v>
      </c>
    </row>
    <row r="205" spans="1:14" ht="40.200000000000003" thickBot="1" x14ac:dyDescent="0.35">
      <c r="A205" s="54" t="s">
        <v>209</v>
      </c>
      <c r="B205" s="51" t="s">
        <v>23</v>
      </c>
      <c r="C205" s="51">
        <v>39</v>
      </c>
      <c r="D205" s="51">
        <v>0</v>
      </c>
      <c r="E205" s="51" t="s">
        <v>15</v>
      </c>
      <c r="F205" s="51">
        <v>32</v>
      </c>
      <c r="G205" s="51">
        <v>0</v>
      </c>
      <c r="H205" s="50">
        <v>287.20999999999998</v>
      </c>
      <c r="I205" s="50">
        <v>386.95</v>
      </c>
      <c r="J205" s="50">
        <v>32</v>
      </c>
      <c r="K205" s="50">
        <v>0.74</v>
      </c>
      <c r="L205" s="50">
        <v>0.46339999999999998</v>
      </c>
      <c r="M205" s="51" t="s">
        <v>216</v>
      </c>
      <c r="N205" s="65">
        <v>1</v>
      </c>
    </row>
    <row r="206" spans="1:14" ht="40.200000000000003" thickBot="1" x14ac:dyDescent="0.35">
      <c r="A206" s="54" t="s">
        <v>209</v>
      </c>
      <c r="B206" s="51" t="s">
        <v>23</v>
      </c>
      <c r="C206" s="51">
        <v>39</v>
      </c>
      <c r="D206" s="51">
        <v>0</v>
      </c>
      <c r="E206" s="51" t="s">
        <v>15</v>
      </c>
      <c r="F206" s="51">
        <v>32</v>
      </c>
      <c r="G206" s="51">
        <v>1</v>
      </c>
      <c r="H206" s="50">
        <v>207.58</v>
      </c>
      <c r="I206" s="50">
        <v>386.95</v>
      </c>
      <c r="J206" s="50">
        <v>32</v>
      </c>
      <c r="K206" s="50">
        <v>0.54</v>
      </c>
      <c r="L206" s="50">
        <v>0.59540000000000004</v>
      </c>
      <c r="M206" s="51" t="s">
        <v>216</v>
      </c>
      <c r="N206" s="65">
        <v>1</v>
      </c>
    </row>
    <row r="207" spans="1:14" ht="40.200000000000003" thickBot="1" x14ac:dyDescent="0.35">
      <c r="A207" s="54" t="s">
        <v>209</v>
      </c>
      <c r="B207" s="51" t="s">
        <v>23</v>
      </c>
      <c r="C207" s="51">
        <v>39</v>
      </c>
      <c r="D207" s="51">
        <v>0</v>
      </c>
      <c r="E207" s="51" t="s">
        <v>15</v>
      </c>
      <c r="F207" s="51">
        <v>39</v>
      </c>
      <c r="G207" s="51">
        <v>0</v>
      </c>
      <c r="H207" s="76">
        <v>-147.53</v>
      </c>
      <c r="I207" s="50">
        <v>386.95</v>
      </c>
      <c r="J207" s="50">
        <v>32</v>
      </c>
      <c r="K207" s="76">
        <v>-0.38</v>
      </c>
      <c r="L207" s="50">
        <v>0.70550000000000002</v>
      </c>
      <c r="M207" s="51" t="s">
        <v>216</v>
      </c>
      <c r="N207" s="65">
        <v>1</v>
      </c>
    </row>
    <row r="208" spans="1:14" ht="40.200000000000003" thickBot="1" x14ac:dyDescent="0.35">
      <c r="A208" s="54" t="s">
        <v>209</v>
      </c>
      <c r="B208" s="51" t="s">
        <v>23</v>
      </c>
      <c r="C208" s="51">
        <v>39</v>
      </c>
      <c r="D208" s="51">
        <v>0</v>
      </c>
      <c r="E208" s="51" t="s">
        <v>15</v>
      </c>
      <c r="F208" s="51">
        <v>39</v>
      </c>
      <c r="G208" s="51">
        <v>1</v>
      </c>
      <c r="H208" s="76">
        <v>-416.93</v>
      </c>
      <c r="I208" s="50">
        <v>386.95</v>
      </c>
      <c r="J208" s="50">
        <v>32</v>
      </c>
      <c r="K208" s="76">
        <v>-1.08</v>
      </c>
      <c r="L208" s="50">
        <v>0.2893</v>
      </c>
      <c r="M208" s="51" t="s">
        <v>216</v>
      </c>
      <c r="N208" s="65">
        <v>1</v>
      </c>
    </row>
    <row r="209" spans="1:14" ht="40.200000000000003" thickBot="1" x14ac:dyDescent="0.35">
      <c r="A209" s="54" t="s">
        <v>209</v>
      </c>
      <c r="B209" s="51" t="s">
        <v>23</v>
      </c>
      <c r="C209" s="51">
        <v>39</v>
      </c>
      <c r="D209" s="51">
        <v>0</v>
      </c>
      <c r="E209" s="51" t="s">
        <v>15</v>
      </c>
      <c r="F209" s="51">
        <v>54</v>
      </c>
      <c r="G209" s="51">
        <v>0</v>
      </c>
      <c r="H209" s="76">
        <v>-499.39</v>
      </c>
      <c r="I209" s="50">
        <v>386.95</v>
      </c>
      <c r="J209" s="50">
        <v>32</v>
      </c>
      <c r="K209" s="76">
        <v>-1.29</v>
      </c>
      <c r="L209" s="50">
        <v>0.20610000000000001</v>
      </c>
      <c r="M209" s="51" t="s">
        <v>216</v>
      </c>
      <c r="N209" s="65">
        <v>1</v>
      </c>
    </row>
    <row r="210" spans="1:14" ht="40.200000000000003" thickBot="1" x14ac:dyDescent="0.35">
      <c r="A210" s="54" t="s">
        <v>209</v>
      </c>
      <c r="B210" s="51" t="s">
        <v>23</v>
      </c>
      <c r="C210" s="51">
        <v>39</v>
      </c>
      <c r="D210" s="51">
        <v>0</v>
      </c>
      <c r="E210" s="51" t="s">
        <v>15</v>
      </c>
      <c r="F210" s="51">
        <v>54</v>
      </c>
      <c r="G210" s="51">
        <v>1</v>
      </c>
      <c r="H210" s="76">
        <v>-542.67999999999995</v>
      </c>
      <c r="I210" s="50">
        <v>386.95</v>
      </c>
      <c r="J210" s="50">
        <v>32</v>
      </c>
      <c r="K210" s="76">
        <v>-1.4</v>
      </c>
      <c r="L210" s="50">
        <v>0.1704</v>
      </c>
      <c r="M210" s="51" t="s">
        <v>216</v>
      </c>
      <c r="N210" s="65">
        <v>1</v>
      </c>
    </row>
    <row r="211" spans="1:14" ht="40.200000000000003" thickBot="1" x14ac:dyDescent="0.35">
      <c r="A211" s="54" t="s">
        <v>209</v>
      </c>
      <c r="B211" s="51" t="s">
        <v>23</v>
      </c>
      <c r="C211" s="51">
        <v>39</v>
      </c>
      <c r="D211" s="51">
        <v>0</v>
      </c>
      <c r="E211" s="51" t="s">
        <v>15</v>
      </c>
      <c r="F211" s="51">
        <v>75</v>
      </c>
      <c r="G211" s="51">
        <v>0</v>
      </c>
      <c r="H211" s="76">
        <v>-1885.77</v>
      </c>
      <c r="I211" s="50">
        <v>386.95</v>
      </c>
      <c r="J211" s="50">
        <v>32</v>
      </c>
      <c r="K211" s="76">
        <v>-4.87</v>
      </c>
      <c r="L211" s="50" t="s">
        <v>206</v>
      </c>
      <c r="M211" s="51" t="s">
        <v>216</v>
      </c>
      <c r="N211" s="65">
        <v>3.3999999999999998E-3</v>
      </c>
    </row>
    <row r="212" spans="1:14" ht="40.200000000000003" thickBot="1" x14ac:dyDescent="0.35">
      <c r="A212" s="54" t="s">
        <v>209</v>
      </c>
      <c r="B212" s="51" t="s">
        <v>23</v>
      </c>
      <c r="C212" s="51">
        <v>39</v>
      </c>
      <c r="D212" s="51">
        <v>0</v>
      </c>
      <c r="E212" s="51" t="s">
        <v>15</v>
      </c>
      <c r="F212" s="51">
        <v>75</v>
      </c>
      <c r="G212" s="51">
        <v>1</v>
      </c>
      <c r="H212" s="76">
        <v>-1974.75</v>
      </c>
      <c r="I212" s="50">
        <v>386.95</v>
      </c>
      <c r="J212" s="50">
        <v>32</v>
      </c>
      <c r="K212" s="76">
        <v>-5.0999999999999996</v>
      </c>
      <c r="L212" s="50" t="s">
        <v>206</v>
      </c>
      <c r="M212" s="51" t="s">
        <v>216</v>
      </c>
      <c r="N212" s="65">
        <v>1.8E-3</v>
      </c>
    </row>
    <row r="213" spans="1:14" ht="40.200000000000003" thickBot="1" x14ac:dyDescent="0.35">
      <c r="A213" s="54" t="s">
        <v>209</v>
      </c>
      <c r="B213" s="51" t="s">
        <v>23</v>
      </c>
      <c r="C213" s="51">
        <v>39</v>
      </c>
      <c r="D213" s="51">
        <v>1</v>
      </c>
      <c r="E213" s="51" t="s">
        <v>23</v>
      </c>
      <c r="F213" s="51">
        <v>54</v>
      </c>
      <c r="G213" s="51">
        <v>0</v>
      </c>
      <c r="H213" s="50">
        <v>318.39</v>
      </c>
      <c r="I213" s="50">
        <v>386.95</v>
      </c>
      <c r="J213" s="50">
        <v>32</v>
      </c>
      <c r="K213" s="50">
        <v>0.82</v>
      </c>
      <c r="L213" s="50">
        <v>0.41670000000000001</v>
      </c>
      <c r="M213" s="51" t="s">
        <v>216</v>
      </c>
      <c r="N213" s="65">
        <v>1</v>
      </c>
    </row>
    <row r="214" spans="1:14" ht="40.200000000000003" thickBot="1" x14ac:dyDescent="0.35">
      <c r="A214" s="54" t="s">
        <v>209</v>
      </c>
      <c r="B214" s="51" t="s">
        <v>23</v>
      </c>
      <c r="C214" s="51">
        <v>39</v>
      </c>
      <c r="D214" s="51">
        <v>1</v>
      </c>
      <c r="E214" s="51" t="s">
        <v>23</v>
      </c>
      <c r="F214" s="51">
        <v>54</v>
      </c>
      <c r="G214" s="51">
        <v>1</v>
      </c>
      <c r="H214" s="50">
        <v>95.239800000000002</v>
      </c>
      <c r="I214" s="50">
        <v>386.95</v>
      </c>
      <c r="J214" s="50">
        <v>32</v>
      </c>
      <c r="K214" s="50">
        <v>0.25</v>
      </c>
      <c r="L214" s="50">
        <v>0.80720000000000003</v>
      </c>
      <c r="M214" s="51" t="s">
        <v>216</v>
      </c>
      <c r="N214" s="65">
        <v>1</v>
      </c>
    </row>
    <row r="215" spans="1:14" ht="40.200000000000003" thickBot="1" x14ac:dyDescent="0.35">
      <c r="A215" s="54" t="s">
        <v>209</v>
      </c>
      <c r="B215" s="51" t="s">
        <v>23</v>
      </c>
      <c r="C215" s="51">
        <v>39</v>
      </c>
      <c r="D215" s="51">
        <v>1</v>
      </c>
      <c r="E215" s="51" t="s">
        <v>23</v>
      </c>
      <c r="F215" s="51">
        <v>75</v>
      </c>
      <c r="G215" s="51">
        <v>0</v>
      </c>
      <c r="H215" s="76">
        <v>-1154.94</v>
      </c>
      <c r="I215" s="50">
        <v>386.95</v>
      </c>
      <c r="J215" s="50">
        <v>32</v>
      </c>
      <c r="K215" s="76">
        <v>-2.98</v>
      </c>
      <c r="L215" s="50">
        <v>5.4000000000000003E-3</v>
      </c>
      <c r="M215" s="51" t="s">
        <v>216</v>
      </c>
      <c r="N215" s="65">
        <v>0.6482</v>
      </c>
    </row>
    <row r="216" spans="1:14" ht="40.200000000000003" thickBot="1" x14ac:dyDescent="0.35">
      <c r="A216" s="54" t="s">
        <v>209</v>
      </c>
      <c r="B216" s="51" t="s">
        <v>23</v>
      </c>
      <c r="C216" s="51">
        <v>39</v>
      </c>
      <c r="D216" s="51">
        <v>1</v>
      </c>
      <c r="E216" s="51" t="s">
        <v>23</v>
      </c>
      <c r="F216" s="51">
        <v>75</v>
      </c>
      <c r="G216" s="51">
        <v>1</v>
      </c>
      <c r="H216" s="76">
        <v>-1211.8399999999999</v>
      </c>
      <c r="I216" s="50">
        <v>386.95</v>
      </c>
      <c r="J216" s="50">
        <v>32</v>
      </c>
      <c r="K216" s="76">
        <v>-3.13</v>
      </c>
      <c r="L216" s="50">
        <v>3.7000000000000002E-3</v>
      </c>
      <c r="M216" s="51" t="s">
        <v>216</v>
      </c>
      <c r="N216" s="65">
        <v>0.44400000000000001</v>
      </c>
    </row>
    <row r="217" spans="1:14" ht="40.200000000000003" thickBot="1" x14ac:dyDescent="0.35">
      <c r="A217" s="54" t="s">
        <v>209</v>
      </c>
      <c r="B217" s="51" t="s">
        <v>23</v>
      </c>
      <c r="C217" s="51">
        <v>39</v>
      </c>
      <c r="D217" s="51">
        <v>1</v>
      </c>
      <c r="E217" s="51" t="s">
        <v>15</v>
      </c>
      <c r="F217" s="51">
        <v>32</v>
      </c>
      <c r="G217" s="51">
        <v>0</v>
      </c>
      <c r="H217" s="50">
        <v>802.04</v>
      </c>
      <c r="I217" s="50">
        <v>386.95</v>
      </c>
      <c r="J217" s="50">
        <v>32</v>
      </c>
      <c r="K217" s="50">
        <v>2.0699999999999998</v>
      </c>
      <c r="L217" s="50">
        <v>4.6300000000000001E-2</v>
      </c>
      <c r="M217" s="51" t="s">
        <v>216</v>
      </c>
      <c r="N217" s="65">
        <v>1</v>
      </c>
    </row>
    <row r="218" spans="1:14" ht="40.200000000000003" thickBot="1" x14ac:dyDescent="0.35">
      <c r="A218" s="54" t="s">
        <v>209</v>
      </c>
      <c r="B218" s="51" t="s">
        <v>23</v>
      </c>
      <c r="C218" s="51">
        <v>39</v>
      </c>
      <c r="D218" s="51">
        <v>1</v>
      </c>
      <c r="E218" s="51" t="s">
        <v>15</v>
      </c>
      <c r="F218" s="51">
        <v>32</v>
      </c>
      <c r="G218" s="51">
        <v>1</v>
      </c>
      <c r="H218" s="50">
        <v>722.41</v>
      </c>
      <c r="I218" s="50">
        <v>386.95</v>
      </c>
      <c r="J218" s="50">
        <v>32</v>
      </c>
      <c r="K218" s="50">
        <v>1.87</v>
      </c>
      <c r="L218" s="50">
        <v>7.1099999999999997E-2</v>
      </c>
      <c r="M218" s="51" t="s">
        <v>216</v>
      </c>
      <c r="N218" s="65">
        <v>1</v>
      </c>
    </row>
    <row r="219" spans="1:14" ht="40.200000000000003" thickBot="1" x14ac:dyDescent="0.35">
      <c r="A219" s="54" t="s">
        <v>209</v>
      </c>
      <c r="B219" s="51" t="s">
        <v>23</v>
      </c>
      <c r="C219" s="51">
        <v>39</v>
      </c>
      <c r="D219" s="51">
        <v>1</v>
      </c>
      <c r="E219" s="51" t="s">
        <v>15</v>
      </c>
      <c r="F219" s="51">
        <v>39</v>
      </c>
      <c r="G219" s="51">
        <v>0</v>
      </c>
      <c r="H219" s="50">
        <v>367.3</v>
      </c>
      <c r="I219" s="50">
        <v>386.95</v>
      </c>
      <c r="J219" s="50">
        <v>32</v>
      </c>
      <c r="K219" s="50">
        <v>0.95</v>
      </c>
      <c r="L219" s="50">
        <v>0.34960000000000002</v>
      </c>
      <c r="M219" s="51" t="s">
        <v>216</v>
      </c>
      <c r="N219" s="65">
        <v>1</v>
      </c>
    </row>
    <row r="220" spans="1:14" ht="40.200000000000003" thickBot="1" x14ac:dyDescent="0.35">
      <c r="A220" s="54" t="s">
        <v>209</v>
      </c>
      <c r="B220" s="51" t="s">
        <v>23</v>
      </c>
      <c r="C220" s="51">
        <v>39</v>
      </c>
      <c r="D220" s="51">
        <v>1</v>
      </c>
      <c r="E220" s="51" t="s">
        <v>15</v>
      </c>
      <c r="F220" s="51">
        <v>39</v>
      </c>
      <c r="G220" s="51">
        <v>1</v>
      </c>
      <c r="H220" s="50">
        <v>97.902900000000002</v>
      </c>
      <c r="I220" s="50">
        <v>386.95</v>
      </c>
      <c r="J220" s="50">
        <v>32</v>
      </c>
      <c r="K220" s="50">
        <v>0.25</v>
      </c>
      <c r="L220" s="50">
        <v>0.80189999999999995</v>
      </c>
      <c r="M220" s="51" t="s">
        <v>216</v>
      </c>
      <c r="N220" s="65">
        <v>1</v>
      </c>
    </row>
    <row r="221" spans="1:14" ht="40.200000000000003" thickBot="1" x14ac:dyDescent="0.35">
      <c r="A221" s="54" t="s">
        <v>209</v>
      </c>
      <c r="B221" s="51" t="s">
        <v>23</v>
      </c>
      <c r="C221" s="51">
        <v>39</v>
      </c>
      <c r="D221" s="51">
        <v>1</v>
      </c>
      <c r="E221" s="51" t="s">
        <v>15</v>
      </c>
      <c r="F221" s="51">
        <v>54</v>
      </c>
      <c r="G221" s="51">
        <v>0</v>
      </c>
      <c r="H221" s="50">
        <v>15.436400000000001</v>
      </c>
      <c r="I221" s="50">
        <v>386.95</v>
      </c>
      <c r="J221" s="50">
        <v>32</v>
      </c>
      <c r="K221" s="50">
        <v>0.04</v>
      </c>
      <c r="L221" s="50">
        <v>0.96840000000000004</v>
      </c>
      <c r="M221" s="51" t="s">
        <v>216</v>
      </c>
      <c r="N221" s="65">
        <v>1</v>
      </c>
    </row>
    <row r="222" spans="1:14" ht="40.200000000000003" thickBot="1" x14ac:dyDescent="0.35">
      <c r="A222" s="54" t="s">
        <v>209</v>
      </c>
      <c r="B222" s="51" t="s">
        <v>23</v>
      </c>
      <c r="C222" s="51">
        <v>39</v>
      </c>
      <c r="D222" s="51">
        <v>1</v>
      </c>
      <c r="E222" s="51" t="s">
        <v>15</v>
      </c>
      <c r="F222" s="51">
        <v>54</v>
      </c>
      <c r="G222" s="51">
        <v>1</v>
      </c>
      <c r="H222" s="76">
        <v>-27.850899999999999</v>
      </c>
      <c r="I222" s="50">
        <v>386.95</v>
      </c>
      <c r="J222" s="50">
        <v>32</v>
      </c>
      <c r="K222" s="76">
        <v>-7.0000000000000007E-2</v>
      </c>
      <c r="L222" s="50">
        <v>0.94310000000000005</v>
      </c>
      <c r="M222" s="51" t="s">
        <v>216</v>
      </c>
      <c r="N222" s="65">
        <v>1</v>
      </c>
    </row>
    <row r="223" spans="1:14" ht="40.200000000000003" thickBot="1" x14ac:dyDescent="0.35">
      <c r="A223" s="54" t="s">
        <v>209</v>
      </c>
      <c r="B223" s="51" t="s">
        <v>23</v>
      </c>
      <c r="C223" s="51">
        <v>39</v>
      </c>
      <c r="D223" s="51">
        <v>1</v>
      </c>
      <c r="E223" s="51" t="s">
        <v>15</v>
      </c>
      <c r="F223" s="51">
        <v>75</v>
      </c>
      <c r="G223" s="51">
        <v>0</v>
      </c>
      <c r="H223" s="76">
        <v>-1370.94</v>
      </c>
      <c r="I223" s="50">
        <v>386.95</v>
      </c>
      <c r="J223" s="50">
        <v>32</v>
      </c>
      <c r="K223" s="76">
        <v>-3.54</v>
      </c>
      <c r="L223" s="50">
        <v>1.1999999999999999E-3</v>
      </c>
      <c r="M223" s="51" t="s">
        <v>216</v>
      </c>
      <c r="N223" s="65">
        <v>0.14879999999999999</v>
      </c>
    </row>
    <row r="224" spans="1:14" ht="40.200000000000003" thickBot="1" x14ac:dyDescent="0.35">
      <c r="A224" s="54" t="s">
        <v>209</v>
      </c>
      <c r="B224" s="51" t="s">
        <v>23</v>
      </c>
      <c r="C224" s="51">
        <v>39</v>
      </c>
      <c r="D224" s="51">
        <v>1</v>
      </c>
      <c r="E224" s="51" t="s">
        <v>15</v>
      </c>
      <c r="F224" s="51">
        <v>75</v>
      </c>
      <c r="G224" s="51">
        <v>1</v>
      </c>
      <c r="H224" s="76">
        <v>-1459.93</v>
      </c>
      <c r="I224" s="50">
        <v>386.95</v>
      </c>
      <c r="J224" s="50">
        <v>32</v>
      </c>
      <c r="K224" s="76">
        <v>-3.77</v>
      </c>
      <c r="L224" s="50">
        <v>6.9999999999999999E-4</v>
      </c>
      <c r="M224" s="51" t="s">
        <v>216</v>
      </c>
      <c r="N224" s="65">
        <v>7.9200000000000007E-2</v>
      </c>
    </row>
    <row r="225" spans="1:14" ht="40.200000000000003" thickBot="1" x14ac:dyDescent="0.35">
      <c r="A225" s="54" t="s">
        <v>209</v>
      </c>
      <c r="B225" s="51" t="s">
        <v>23</v>
      </c>
      <c r="C225" s="51">
        <v>54</v>
      </c>
      <c r="D225" s="51">
        <v>0</v>
      </c>
      <c r="E225" s="51" t="s">
        <v>23</v>
      </c>
      <c r="F225" s="51">
        <v>54</v>
      </c>
      <c r="G225" s="51">
        <v>1</v>
      </c>
      <c r="H225" s="76">
        <v>-223.15</v>
      </c>
      <c r="I225" s="50">
        <v>386.95</v>
      </c>
      <c r="J225" s="50">
        <v>32</v>
      </c>
      <c r="K225" s="76">
        <v>-0.57999999999999996</v>
      </c>
      <c r="L225" s="50">
        <v>0.56820000000000004</v>
      </c>
      <c r="M225" s="51" t="s">
        <v>216</v>
      </c>
      <c r="N225" s="65">
        <v>1</v>
      </c>
    </row>
    <row r="226" spans="1:14" ht="40.200000000000003" thickBot="1" x14ac:dyDescent="0.35">
      <c r="A226" s="54" t="s">
        <v>209</v>
      </c>
      <c r="B226" s="51" t="s">
        <v>23</v>
      </c>
      <c r="C226" s="51">
        <v>54</v>
      </c>
      <c r="D226" s="51">
        <v>0</v>
      </c>
      <c r="E226" s="51" t="s">
        <v>23</v>
      </c>
      <c r="F226" s="51">
        <v>75</v>
      </c>
      <c r="G226" s="51">
        <v>0</v>
      </c>
      <c r="H226" s="76">
        <v>-1473.32</v>
      </c>
      <c r="I226" s="50">
        <v>386.95</v>
      </c>
      <c r="J226" s="50">
        <v>32</v>
      </c>
      <c r="K226" s="76">
        <v>-3.81</v>
      </c>
      <c r="L226" s="50">
        <v>5.9999999999999995E-4</v>
      </c>
      <c r="M226" s="51" t="s">
        <v>216</v>
      </c>
      <c r="N226" s="65">
        <v>7.1900000000000006E-2</v>
      </c>
    </row>
    <row r="227" spans="1:14" ht="40.200000000000003" thickBot="1" x14ac:dyDescent="0.35">
      <c r="A227" s="54" t="s">
        <v>209</v>
      </c>
      <c r="B227" s="51" t="s">
        <v>23</v>
      </c>
      <c r="C227" s="51">
        <v>54</v>
      </c>
      <c r="D227" s="51">
        <v>0</v>
      </c>
      <c r="E227" s="51" t="s">
        <v>23</v>
      </c>
      <c r="F227" s="51">
        <v>75</v>
      </c>
      <c r="G227" s="51">
        <v>1</v>
      </c>
      <c r="H227" s="76">
        <v>-1530.23</v>
      </c>
      <c r="I227" s="50">
        <v>386.95</v>
      </c>
      <c r="J227" s="50">
        <v>32</v>
      </c>
      <c r="K227" s="76">
        <v>-3.95</v>
      </c>
      <c r="L227" s="50">
        <v>4.0000000000000002E-4</v>
      </c>
      <c r="M227" s="51" t="s">
        <v>216</v>
      </c>
      <c r="N227" s="65">
        <v>4.7699999999999999E-2</v>
      </c>
    </row>
    <row r="228" spans="1:14" ht="40.200000000000003" thickBot="1" x14ac:dyDescent="0.35">
      <c r="A228" s="54" t="s">
        <v>209</v>
      </c>
      <c r="B228" s="51" t="s">
        <v>23</v>
      </c>
      <c r="C228" s="51">
        <v>54</v>
      </c>
      <c r="D228" s="51">
        <v>0</v>
      </c>
      <c r="E228" s="51" t="s">
        <v>15</v>
      </c>
      <c r="F228" s="51">
        <v>32</v>
      </c>
      <c r="G228" s="51">
        <v>0</v>
      </c>
      <c r="H228" s="50">
        <v>483.65</v>
      </c>
      <c r="I228" s="50">
        <v>386.95</v>
      </c>
      <c r="J228" s="50">
        <v>32</v>
      </c>
      <c r="K228" s="50">
        <v>1.25</v>
      </c>
      <c r="L228" s="50">
        <v>0.22040000000000001</v>
      </c>
      <c r="M228" s="51" t="s">
        <v>216</v>
      </c>
      <c r="N228" s="65">
        <v>1</v>
      </c>
    </row>
    <row r="229" spans="1:14" ht="40.200000000000003" thickBot="1" x14ac:dyDescent="0.35">
      <c r="A229" s="54" t="s">
        <v>209</v>
      </c>
      <c r="B229" s="51" t="s">
        <v>23</v>
      </c>
      <c r="C229" s="51">
        <v>54</v>
      </c>
      <c r="D229" s="51">
        <v>0</v>
      </c>
      <c r="E229" s="51" t="s">
        <v>15</v>
      </c>
      <c r="F229" s="51">
        <v>32</v>
      </c>
      <c r="G229" s="51">
        <v>1</v>
      </c>
      <c r="H229" s="50">
        <v>404.02</v>
      </c>
      <c r="I229" s="50">
        <v>386.95</v>
      </c>
      <c r="J229" s="50">
        <v>32</v>
      </c>
      <c r="K229" s="50">
        <v>1.04</v>
      </c>
      <c r="L229" s="50">
        <v>0.30430000000000001</v>
      </c>
      <c r="M229" s="51" t="s">
        <v>216</v>
      </c>
      <c r="N229" s="65">
        <v>1</v>
      </c>
    </row>
    <row r="230" spans="1:14" ht="40.200000000000003" thickBot="1" x14ac:dyDescent="0.35">
      <c r="A230" s="54" t="s">
        <v>209</v>
      </c>
      <c r="B230" s="51" t="s">
        <v>23</v>
      </c>
      <c r="C230" s="51">
        <v>54</v>
      </c>
      <c r="D230" s="51">
        <v>0</v>
      </c>
      <c r="E230" s="51" t="s">
        <v>15</v>
      </c>
      <c r="F230" s="51">
        <v>39</v>
      </c>
      <c r="G230" s="51">
        <v>0</v>
      </c>
      <c r="H230" s="50">
        <v>48.9131</v>
      </c>
      <c r="I230" s="50">
        <v>386.95</v>
      </c>
      <c r="J230" s="50">
        <v>32</v>
      </c>
      <c r="K230" s="50">
        <v>0.13</v>
      </c>
      <c r="L230" s="50">
        <v>0.9002</v>
      </c>
      <c r="M230" s="51" t="s">
        <v>216</v>
      </c>
      <c r="N230" s="65">
        <v>1</v>
      </c>
    </row>
    <row r="231" spans="1:14" ht="40.200000000000003" thickBot="1" x14ac:dyDescent="0.35">
      <c r="A231" s="54" t="s">
        <v>209</v>
      </c>
      <c r="B231" s="51" t="s">
        <v>23</v>
      </c>
      <c r="C231" s="51">
        <v>54</v>
      </c>
      <c r="D231" s="51">
        <v>0</v>
      </c>
      <c r="E231" s="51" t="s">
        <v>15</v>
      </c>
      <c r="F231" s="51">
        <v>39</v>
      </c>
      <c r="G231" s="51">
        <v>1</v>
      </c>
      <c r="H231" s="76">
        <v>-220.48</v>
      </c>
      <c r="I231" s="50">
        <v>386.95</v>
      </c>
      <c r="J231" s="50">
        <v>32</v>
      </c>
      <c r="K231" s="76">
        <v>-0.56999999999999995</v>
      </c>
      <c r="L231" s="50">
        <v>0.57279999999999998</v>
      </c>
      <c r="M231" s="51" t="s">
        <v>216</v>
      </c>
      <c r="N231" s="65">
        <v>1</v>
      </c>
    </row>
    <row r="232" spans="1:14" ht="40.200000000000003" thickBot="1" x14ac:dyDescent="0.35">
      <c r="A232" s="54" t="s">
        <v>209</v>
      </c>
      <c r="B232" s="51" t="s">
        <v>23</v>
      </c>
      <c r="C232" s="51">
        <v>54</v>
      </c>
      <c r="D232" s="51">
        <v>0</v>
      </c>
      <c r="E232" s="51" t="s">
        <v>15</v>
      </c>
      <c r="F232" s="51">
        <v>54</v>
      </c>
      <c r="G232" s="51">
        <v>0</v>
      </c>
      <c r="H232" s="76">
        <v>-302.95</v>
      </c>
      <c r="I232" s="50">
        <v>386.95</v>
      </c>
      <c r="J232" s="50">
        <v>32</v>
      </c>
      <c r="K232" s="76">
        <v>-0.78</v>
      </c>
      <c r="L232" s="50">
        <v>0.43940000000000001</v>
      </c>
      <c r="M232" s="51" t="s">
        <v>216</v>
      </c>
      <c r="N232" s="65">
        <v>1</v>
      </c>
    </row>
    <row r="233" spans="1:14" ht="40.200000000000003" thickBot="1" x14ac:dyDescent="0.35">
      <c r="A233" s="54" t="s">
        <v>209</v>
      </c>
      <c r="B233" s="51" t="s">
        <v>23</v>
      </c>
      <c r="C233" s="51">
        <v>54</v>
      </c>
      <c r="D233" s="51">
        <v>0</v>
      </c>
      <c r="E233" s="51" t="s">
        <v>15</v>
      </c>
      <c r="F233" s="51">
        <v>54</v>
      </c>
      <c r="G233" s="51">
        <v>1</v>
      </c>
      <c r="H233" s="76">
        <v>-346.24</v>
      </c>
      <c r="I233" s="50">
        <v>386.95</v>
      </c>
      <c r="J233" s="50">
        <v>32</v>
      </c>
      <c r="K233" s="76">
        <v>-0.89</v>
      </c>
      <c r="L233" s="50">
        <v>0.37759999999999999</v>
      </c>
      <c r="M233" s="51" t="s">
        <v>216</v>
      </c>
      <c r="N233" s="65">
        <v>1</v>
      </c>
    </row>
    <row r="234" spans="1:14" ht="40.200000000000003" thickBot="1" x14ac:dyDescent="0.35">
      <c r="A234" s="54" t="s">
        <v>209</v>
      </c>
      <c r="B234" s="51" t="s">
        <v>23</v>
      </c>
      <c r="C234" s="51">
        <v>54</v>
      </c>
      <c r="D234" s="51">
        <v>0</v>
      </c>
      <c r="E234" s="51" t="s">
        <v>15</v>
      </c>
      <c r="F234" s="51">
        <v>75</v>
      </c>
      <c r="G234" s="51">
        <v>0</v>
      </c>
      <c r="H234" s="76">
        <v>-1689.33</v>
      </c>
      <c r="I234" s="50">
        <v>386.95</v>
      </c>
      <c r="J234" s="50">
        <v>32</v>
      </c>
      <c r="K234" s="76">
        <v>-4.37</v>
      </c>
      <c r="L234" s="50">
        <v>1E-4</v>
      </c>
      <c r="M234" s="51" t="s">
        <v>216</v>
      </c>
      <c r="N234" s="65">
        <v>1.49E-2</v>
      </c>
    </row>
    <row r="235" spans="1:14" ht="40.200000000000003" thickBot="1" x14ac:dyDescent="0.35">
      <c r="A235" s="54" t="s">
        <v>209</v>
      </c>
      <c r="B235" s="51" t="s">
        <v>23</v>
      </c>
      <c r="C235" s="51">
        <v>54</v>
      </c>
      <c r="D235" s="51">
        <v>0</v>
      </c>
      <c r="E235" s="51" t="s">
        <v>15</v>
      </c>
      <c r="F235" s="51">
        <v>75</v>
      </c>
      <c r="G235" s="51">
        <v>1</v>
      </c>
      <c r="H235" s="76">
        <v>-1778.31</v>
      </c>
      <c r="I235" s="50">
        <v>386.95</v>
      </c>
      <c r="J235" s="50">
        <v>32</v>
      </c>
      <c r="K235" s="76">
        <v>-4.5999999999999996</v>
      </c>
      <c r="L235" s="50" t="s">
        <v>206</v>
      </c>
      <c r="M235" s="51" t="s">
        <v>216</v>
      </c>
      <c r="N235" s="65">
        <v>7.7000000000000002E-3</v>
      </c>
    </row>
    <row r="236" spans="1:14" ht="40.200000000000003" thickBot="1" x14ac:dyDescent="0.35">
      <c r="A236" s="54" t="s">
        <v>209</v>
      </c>
      <c r="B236" s="51" t="s">
        <v>23</v>
      </c>
      <c r="C236" s="51">
        <v>54</v>
      </c>
      <c r="D236" s="51">
        <v>1</v>
      </c>
      <c r="E236" s="51" t="s">
        <v>23</v>
      </c>
      <c r="F236" s="51">
        <v>75</v>
      </c>
      <c r="G236" s="51">
        <v>0</v>
      </c>
      <c r="H236" s="76">
        <v>-1250.18</v>
      </c>
      <c r="I236" s="50">
        <v>386.95</v>
      </c>
      <c r="J236" s="50">
        <v>32</v>
      </c>
      <c r="K236" s="76">
        <v>-3.23</v>
      </c>
      <c r="L236" s="50">
        <v>2.8999999999999998E-3</v>
      </c>
      <c r="M236" s="51" t="s">
        <v>216</v>
      </c>
      <c r="N236" s="65">
        <v>0.3427</v>
      </c>
    </row>
    <row r="237" spans="1:14" ht="40.200000000000003" thickBot="1" x14ac:dyDescent="0.35">
      <c r="A237" s="54" t="s">
        <v>209</v>
      </c>
      <c r="B237" s="51" t="s">
        <v>23</v>
      </c>
      <c r="C237" s="51">
        <v>54</v>
      </c>
      <c r="D237" s="51">
        <v>1</v>
      </c>
      <c r="E237" s="51" t="s">
        <v>23</v>
      </c>
      <c r="F237" s="51">
        <v>75</v>
      </c>
      <c r="G237" s="51">
        <v>1</v>
      </c>
      <c r="H237" s="76">
        <v>-1307.08</v>
      </c>
      <c r="I237" s="50">
        <v>386.95</v>
      </c>
      <c r="J237" s="50">
        <v>32</v>
      </c>
      <c r="K237" s="76">
        <v>-3.38</v>
      </c>
      <c r="L237" s="50">
        <v>1.9E-3</v>
      </c>
      <c r="M237" s="51" t="s">
        <v>216</v>
      </c>
      <c r="N237" s="65">
        <v>0.2321</v>
      </c>
    </row>
    <row r="238" spans="1:14" ht="40.200000000000003" thickBot="1" x14ac:dyDescent="0.35">
      <c r="A238" s="54" t="s">
        <v>209</v>
      </c>
      <c r="B238" s="51" t="s">
        <v>23</v>
      </c>
      <c r="C238" s="51">
        <v>54</v>
      </c>
      <c r="D238" s="51">
        <v>1</v>
      </c>
      <c r="E238" s="51" t="s">
        <v>15</v>
      </c>
      <c r="F238" s="51">
        <v>32</v>
      </c>
      <c r="G238" s="51">
        <v>0</v>
      </c>
      <c r="H238" s="50">
        <v>706.8</v>
      </c>
      <c r="I238" s="50">
        <v>386.95</v>
      </c>
      <c r="J238" s="50">
        <v>32</v>
      </c>
      <c r="K238" s="50">
        <v>1.83</v>
      </c>
      <c r="L238" s="50">
        <v>7.7100000000000002E-2</v>
      </c>
      <c r="M238" s="51" t="s">
        <v>216</v>
      </c>
      <c r="N238" s="65">
        <v>1</v>
      </c>
    </row>
    <row r="239" spans="1:14" ht="40.200000000000003" thickBot="1" x14ac:dyDescent="0.35">
      <c r="A239" s="54" t="s">
        <v>209</v>
      </c>
      <c r="B239" s="51" t="s">
        <v>23</v>
      </c>
      <c r="C239" s="51">
        <v>54</v>
      </c>
      <c r="D239" s="51">
        <v>1</v>
      </c>
      <c r="E239" s="51" t="s">
        <v>15</v>
      </c>
      <c r="F239" s="51">
        <v>32</v>
      </c>
      <c r="G239" s="51">
        <v>1</v>
      </c>
      <c r="H239" s="50">
        <v>627.16999999999996</v>
      </c>
      <c r="I239" s="50">
        <v>386.95</v>
      </c>
      <c r="J239" s="50">
        <v>32</v>
      </c>
      <c r="K239" s="50">
        <v>1.62</v>
      </c>
      <c r="L239" s="50">
        <v>0.1149</v>
      </c>
      <c r="M239" s="51" t="s">
        <v>216</v>
      </c>
      <c r="N239" s="65">
        <v>1</v>
      </c>
    </row>
    <row r="240" spans="1:14" ht="40.200000000000003" thickBot="1" x14ac:dyDescent="0.35">
      <c r="A240" s="54" t="s">
        <v>209</v>
      </c>
      <c r="B240" s="51" t="s">
        <v>23</v>
      </c>
      <c r="C240" s="51">
        <v>54</v>
      </c>
      <c r="D240" s="51">
        <v>1</v>
      </c>
      <c r="E240" s="51" t="s">
        <v>15</v>
      </c>
      <c r="F240" s="51">
        <v>39</v>
      </c>
      <c r="G240" s="51">
        <v>0</v>
      </c>
      <c r="H240" s="50">
        <v>272.06</v>
      </c>
      <c r="I240" s="50">
        <v>386.95</v>
      </c>
      <c r="J240" s="50">
        <v>32</v>
      </c>
      <c r="K240" s="50">
        <v>0.7</v>
      </c>
      <c r="L240" s="50">
        <v>0.48709999999999998</v>
      </c>
      <c r="M240" s="51" t="s">
        <v>216</v>
      </c>
      <c r="N240" s="65">
        <v>1</v>
      </c>
    </row>
    <row r="241" spans="1:14" ht="40.200000000000003" thickBot="1" x14ac:dyDescent="0.35">
      <c r="A241" s="54" t="s">
        <v>209</v>
      </c>
      <c r="B241" s="51" t="s">
        <v>23</v>
      </c>
      <c r="C241" s="51">
        <v>54</v>
      </c>
      <c r="D241" s="51">
        <v>1</v>
      </c>
      <c r="E241" s="51" t="s">
        <v>15</v>
      </c>
      <c r="F241" s="51">
        <v>39</v>
      </c>
      <c r="G241" s="51">
        <v>1</v>
      </c>
      <c r="H241" s="50">
        <v>2.6631</v>
      </c>
      <c r="I241" s="50">
        <v>386.95</v>
      </c>
      <c r="J241" s="50">
        <v>32</v>
      </c>
      <c r="K241" s="50">
        <v>0.01</v>
      </c>
      <c r="L241" s="50">
        <v>0.99460000000000004</v>
      </c>
      <c r="M241" s="51" t="s">
        <v>216</v>
      </c>
      <c r="N241" s="65">
        <v>1</v>
      </c>
    </row>
    <row r="242" spans="1:14" ht="40.200000000000003" thickBot="1" x14ac:dyDescent="0.35">
      <c r="A242" s="54" t="s">
        <v>209</v>
      </c>
      <c r="B242" s="51" t="s">
        <v>23</v>
      </c>
      <c r="C242" s="51">
        <v>54</v>
      </c>
      <c r="D242" s="51">
        <v>1</v>
      </c>
      <c r="E242" s="51" t="s">
        <v>15</v>
      </c>
      <c r="F242" s="51">
        <v>54</v>
      </c>
      <c r="G242" s="51">
        <v>0</v>
      </c>
      <c r="H242" s="76">
        <v>-79.803399999999996</v>
      </c>
      <c r="I242" s="50">
        <v>386.95</v>
      </c>
      <c r="J242" s="50">
        <v>32</v>
      </c>
      <c r="K242" s="76">
        <v>-0.21</v>
      </c>
      <c r="L242" s="50">
        <v>0.83789999999999998</v>
      </c>
      <c r="M242" s="51" t="s">
        <v>216</v>
      </c>
      <c r="N242" s="65">
        <v>1</v>
      </c>
    </row>
    <row r="243" spans="1:14" ht="40.200000000000003" thickBot="1" x14ac:dyDescent="0.35">
      <c r="A243" s="54" t="s">
        <v>209</v>
      </c>
      <c r="B243" s="51" t="s">
        <v>23</v>
      </c>
      <c r="C243" s="51">
        <v>54</v>
      </c>
      <c r="D243" s="51">
        <v>1</v>
      </c>
      <c r="E243" s="51" t="s">
        <v>15</v>
      </c>
      <c r="F243" s="51">
        <v>54</v>
      </c>
      <c r="G243" s="51">
        <v>1</v>
      </c>
      <c r="H243" s="76">
        <v>-123.09</v>
      </c>
      <c r="I243" s="50">
        <v>386.95</v>
      </c>
      <c r="J243" s="50">
        <v>32</v>
      </c>
      <c r="K243" s="76">
        <v>-0.32</v>
      </c>
      <c r="L243" s="50">
        <v>0.75249999999999995</v>
      </c>
      <c r="M243" s="51" t="s">
        <v>216</v>
      </c>
      <c r="N243" s="65">
        <v>1</v>
      </c>
    </row>
    <row r="244" spans="1:14" ht="40.200000000000003" thickBot="1" x14ac:dyDescent="0.35">
      <c r="A244" s="54" t="s">
        <v>209</v>
      </c>
      <c r="B244" s="51" t="s">
        <v>23</v>
      </c>
      <c r="C244" s="51">
        <v>54</v>
      </c>
      <c r="D244" s="51">
        <v>1</v>
      </c>
      <c r="E244" s="51" t="s">
        <v>15</v>
      </c>
      <c r="F244" s="51">
        <v>75</v>
      </c>
      <c r="G244" s="51">
        <v>0</v>
      </c>
      <c r="H244" s="76">
        <v>-1466.18</v>
      </c>
      <c r="I244" s="50">
        <v>386.95</v>
      </c>
      <c r="J244" s="50">
        <v>32</v>
      </c>
      <c r="K244" s="76">
        <v>-3.79</v>
      </c>
      <c r="L244" s="50">
        <v>5.9999999999999995E-4</v>
      </c>
      <c r="M244" s="51" t="s">
        <v>216</v>
      </c>
      <c r="N244" s="65">
        <v>7.5700000000000003E-2</v>
      </c>
    </row>
    <row r="245" spans="1:14" ht="40.200000000000003" thickBot="1" x14ac:dyDescent="0.35">
      <c r="A245" s="54" t="s">
        <v>209</v>
      </c>
      <c r="B245" s="51" t="s">
        <v>23</v>
      </c>
      <c r="C245" s="51">
        <v>54</v>
      </c>
      <c r="D245" s="51">
        <v>1</v>
      </c>
      <c r="E245" s="51" t="s">
        <v>15</v>
      </c>
      <c r="F245" s="51">
        <v>75</v>
      </c>
      <c r="G245" s="51">
        <v>1</v>
      </c>
      <c r="H245" s="76">
        <v>-1555.17</v>
      </c>
      <c r="I245" s="50">
        <v>386.95</v>
      </c>
      <c r="J245" s="50">
        <v>32</v>
      </c>
      <c r="K245" s="76">
        <v>-4.0199999999999996</v>
      </c>
      <c r="L245" s="50">
        <v>2.9999999999999997E-4</v>
      </c>
      <c r="M245" s="51" t="s">
        <v>216</v>
      </c>
      <c r="N245" s="65">
        <v>3.9800000000000002E-2</v>
      </c>
    </row>
    <row r="246" spans="1:14" ht="40.200000000000003" thickBot="1" x14ac:dyDescent="0.35">
      <c r="A246" s="54" t="s">
        <v>209</v>
      </c>
      <c r="B246" s="51" t="s">
        <v>23</v>
      </c>
      <c r="C246" s="51">
        <v>75</v>
      </c>
      <c r="D246" s="51">
        <v>0</v>
      </c>
      <c r="E246" s="51" t="s">
        <v>23</v>
      </c>
      <c r="F246" s="51">
        <v>75</v>
      </c>
      <c r="G246" s="51">
        <v>1</v>
      </c>
      <c r="H246" s="76">
        <v>-56.907800000000002</v>
      </c>
      <c r="I246" s="50">
        <v>386.95</v>
      </c>
      <c r="J246" s="50">
        <v>32</v>
      </c>
      <c r="K246" s="76">
        <v>-0.15</v>
      </c>
      <c r="L246" s="50">
        <v>0.88400000000000001</v>
      </c>
      <c r="M246" s="51" t="s">
        <v>216</v>
      </c>
      <c r="N246" s="65">
        <v>1</v>
      </c>
    </row>
    <row r="247" spans="1:14" ht="40.200000000000003" thickBot="1" x14ac:dyDescent="0.35">
      <c r="A247" s="54" t="s">
        <v>209</v>
      </c>
      <c r="B247" s="51" t="s">
        <v>23</v>
      </c>
      <c r="C247" s="51">
        <v>75</v>
      </c>
      <c r="D247" s="51">
        <v>0</v>
      </c>
      <c r="E247" s="51" t="s">
        <v>15</v>
      </c>
      <c r="F247" s="51">
        <v>32</v>
      </c>
      <c r="G247" s="51">
        <v>0</v>
      </c>
      <c r="H247" s="50">
        <v>1956.98</v>
      </c>
      <c r="I247" s="50">
        <v>386.95</v>
      </c>
      <c r="J247" s="50">
        <v>32</v>
      </c>
      <c r="K247" s="50">
        <v>5.0599999999999996</v>
      </c>
      <c r="L247" s="50" t="s">
        <v>206</v>
      </c>
      <c r="M247" s="51" t="s">
        <v>216</v>
      </c>
      <c r="N247" s="65">
        <v>2E-3</v>
      </c>
    </row>
    <row r="248" spans="1:14" ht="40.200000000000003" thickBot="1" x14ac:dyDescent="0.35">
      <c r="A248" s="54" t="s">
        <v>209</v>
      </c>
      <c r="B248" s="51" t="s">
        <v>23</v>
      </c>
      <c r="C248" s="51">
        <v>75</v>
      </c>
      <c r="D248" s="51">
        <v>0</v>
      </c>
      <c r="E248" s="51" t="s">
        <v>15</v>
      </c>
      <c r="F248" s="51">
        <v>32</v>
      </c>
      <c r="G248" s="51">
        <v>1</v>
      </c>
      <c r="H248" s="50">
        <v>1877.35</v>
      </c>
      <c r="I248" s="50">
        <v>386.95</v>
      </c>
      <c r="J248" s="50">
        <v>32</v>
      </c>
      <c r="K248" s="50">
        <v>4.8499999999999996</v>
      </c>
      <c r="L248" s="50" t="s">
        <v>206</v>
      </c>
      <c r="M248" s="51" t="s">
        <v>216</v>
      </c>
      <c r="N248" s="65">
        <v>3.7000000000000002E-3</v>
      </c>
    </row>
    <row r="249" spans="1:14" ht="40.200000000000003" thickBot="1" x14ac:dyDescent="0.35">
      <c r="A249" s="54" t="s">
        <v>209</v>
      </c>
      <c r="B249" s="51" t="s">
        <v>23</v>
      </c>
      <c r="C249" s="51">
        <v>75</v>
      </c>
      <c r="D249" s="51">
        <v>0</v>
      </c>
      <c r="E249" s="51" t="s">
        <v>15</v>
      </c>
      <c r="F249" s="51">
        <v>39</v>
      </c>
      <c r="G249" s="51">
        <v>0</v>
      </c>
      <c r="H249" s="50">
        <v>1522.24</v>
      </c>
      <c r="I249" s="50">
        <v>386.95</v>
      </c>
      <c r="J249" s="50">
        <v>32</v>
      </c>
      <c r="K249" s="50">
        <v>3.93</v>
      </c>
      <c r="L249" s="50">
        <v>4.0000000000000002E-4</v>
      </c>
      <c r="M249" s="51" t="s">
        <v>216</v>
      </c>
      <c r="N249" s="65">
        <v>5.0599999999999999E-2</v>
      </c>
    </row>
    <row r="250" spans="1:14" ht="40.200000000000003" thickBot="1" x14ac:dyDescent="0.35">
      <c r="A250" s="54" t="s">
        <v>209</v>
      </c>
      <c r="B250" s="51" t="s">
        <v>23</v>
      </c>
      <c r="C250" s="51">
        <v>75</v>
      </c>
      <c r="D250" s="51">
        <v>0</v>
      </c>
      <c r="E250" s="51" t="s">
        <v>15</v>
      </c>
      <c r="F250" s="51">
        <v>39</v>
      </c>
      <c r="G250" s="51">
        <v>1</v>
      </c>
      <c r="H250" s="50">
        <v>1252.8399999999999</v>
      </c>
      <c r="I250" s="50">
        <v>386.95</v>
      </c>
      <c r="J250" s="50">
        <v>32</v>
      </c>
      <c r="K250" s="50">
        <v>3.24</v>
      </c>
      <c r="L250" s="50">
        <v>2.8E-3</v>
      </c>
      <c r="M250" s="51" t="s">
        <v>216</v>
      </c>
      <c r="N250" s="65">
        <v>0.33660000000000001</v>
      </c>
    </row>
    <row r="251" spans="1:14" ht="40.200000000000003" thickBot="1" x14ac:dyDescent="0.35">
      <c r="A251" s="54" t="s">
        <v>209</v>
      </c>
      <c r="B251" s="51" t="s">
        <v>23</v>
      </c>
      <c r="C251" s="51">
        <v>75</v>
      </c>
      <c r="D251" s="51">
        <v>0</v>
      </c>
      <c r="E251" s="51" t="s">
        <v>15</v>
      </c>
      <c r="F251" s="51">
        <v>54</v>
      </c>
      <c r="G251" s="51">
        <v>0</v>
      </c>
      <c r="H251" s="50">
        <v>1170.3699999999999</v>
      </c>
      <c r="I251" s="50">
        <v>386.95</v>
      </c>
      <c r="J251" s="50">
        <v>32</v>
      </c>
      <c r="K251" s="50">
        <v>3.02</v>
      </c>
      <c r="L251" s="50">
        <v>4.8999999999999998E-3</v>
      </c>
      <c r="M251" s="51" t="s">
        <v>216</v>
      </c>
      <c r="N251" s="65">
        <v>0.58540000000000003</v>
      </c>
    </row>
    <row r="252" spans="1:14" ht="40.200000000000003" thickBot="1" x14ac:dyDescent="0.35">
      <c r="A252" s="54" t="s">
        <v>209</v>
      </c>
      <c r="B252" s="51" t="s">
        <v>23</v>
      </c>
      <c r="C252" s="51">
        <v>75</v>
      </c>
      <c r="D252" s="51">
        <v>0</v>
      </c>
      <c r="E252" s="51" t="s">
        <v>15</v>
      </c>
      <c r="F252" s="51">
        <v>54</v>
      </c>
      <c r="G252" s="51">
        <v>1</v>
      </c>
      <c r="H252" s="50">
        <v>1127.0899999999999</v>
      </c>
      <c r="I252" s="50">
        <v>386.95</v>
      </c>
      <c r="J252" s="50">
        <v>32</v>
      </c>
      <c r="K252" s="50">
        <v>2.91</v>
      </c>
      <c r="L252" s="50">
        <v>6.4999999999999997E-3</v>
      </c>
      <c r="M252" s="51" t="s">
        <v>216</v>
      </c>
      <c r="N252" s="65">
        <v>0.77790000000000004</v>
      </c>
    </row>
    <row r="253" spans="1:14" ht="40.200000000000003" thickBot="1" x14ac:dyDescent="0.35">
      <c r="A253" s="54" t="s">
        <v>209</v>
      </c>
      <c r="B253" s="51" t="s">
        <v>23</v>
      </c>
      <c r="C253" s="51">
        <v>75</v>
      </c>
      <c r="D253" s="51">
        <v>0</v>
      </c>
      <c r="E253" s="51" t="s">
        <v>15</v>
      </c>
      <c r="F253" s="51">
        <v>75</v>
      </c>
      <c r="G253" s="51">
        <v>0</v>
      </c>
      <c r="H253" s="76">
        <v>-216</v>
      </c>
      <c r="I253" s="50">
        <v>386.95</v>
      </c>
      <c r="J253" s="50">
        <v>32</v>
      </c>
      <c r="K253" s="76">
        <v>-0.56000000000000005</v>
      </c>
      <c r="L253" s="50">
        <v>0.5806</v>
      </c>
      <c r="M253" s="51" t="s">
        <v>216</v>
      </c>
      <c r="N253" s="65">
        <v>1</v>
      </c>
    </row>
    <row r="254" spans="1:14" ht="40.200000000000003" thickBot="1" x14ac:dyDescent="0.35">
      <c r="A254" s="54" t="s">
        <v>209</v>
      </c>
      <c r="B254" s="51" t="s">
        <v>23</v>
      </c>
      <c r="C254" s="51">
        <v>75</v>
      </c>
      <c r="D254" s="51">
        <v>0</v>
      </c>
      <c r="E254" s="51" t="s">
        <v>15</v>
      </c>
      <c r="F254" s="51">
        <v>75</v>
      </c>
      <c r="G254" s="51">
        <v>1</v>
      </c>
      <c r="H254" s="76">
        <v>-304.99</v>
      </c>
      <c r="I254" s="50">
        <v>386.95</v>
      </c>
      <c r="J254" s="50">
        <v>32</v>
      </c>
      <c r="K254" s="76">
        <v>-0.79</v>
      </c>
      <c r="L254" s="50">
        <v>0.43640000000000001</v>
      </c>
      <c r="M254" s="51" t="s">
        <v>216</v>
      </c>
      <c r="N254" s="65">
        <v>1</v>
      </c>
    </row>
    <row r="255" spans="1:14" ht="40.200000000000003" thickBot="1" x14ac:dyDescent="0.35">
      <c r="A255" s="54" t="s">
        <v>209</v>
      </c>
      <c r="B255" s="51" t="s">
        <v>23</v>
      </c>
      <c r="C255" s="51">
        <v>75</v>
      </c>
      <c r="D255" s="51">
        <v>1</v>
      </c>
      <c r="E255" s="51" t="s">
        <v>15</v>
      </c>
      <c r="F255" s="51">
        <v>32</v>
      </c>
      <c r="G255" s="51">
        <v>0</v>
      </c>
      <c r="H255" s="50">
        <v>2013.88</v>
      </c>
      <c r="I255" s="50">
        <v>386.95</v>
      </c>
      <c r="J255" s="50">
        <v>32</v>
      </c>
      <c r="K255" s="50">
        <v>5.2</v>
      </c>
      <c r="L255" s="50" t="s">
        <v>206</v>
      </c>
      <c r="M255" s="51" t="s">
        <v>216</v>
      </c>
      <c r="N255" s="65">
        <v>1.2999999999999999E-3</v>
      </c>
    </row>
    <row r="256" spans="1:14" ht="40.200000000000003" thickBot="1" x14ac:dyDescent="0.35">
      <c r="A256" s="54" t="s">
        <v>209</v>
      </c>
      <c r="B256" s="51" t="s">
        <v>23</v>
      </c>
      <c r="C256" s="51">
        <v>75</v>
      </c>
      <c r="D256" s="51">
        <v>1</v>
      </c>
      <c r="E256" s="51" t="s">
        <v>15</v>
      </c>
      <c r="F256" s="51">
        <v>32</v>
      </c>
      <c r="G256" s="51">
        <v>1</v>
      </c>
      <c r="H256" s="50">
        <v>1934.25</v>
      </c>
      <c r="I256" s="50">
        <v>386.95</v>
      </c>
      <c r="J256" s="50">
        <v>32</v>
      </c>
      <c r="K256" s="50">
        <v>5</v>
      </c>
      <c r="L256" s="50" t="s">
        <v>206</v>
      </c>
      <c r="M256" s="51" t="s">
        <v>216</v>
      </c>
      <c r="N256" s="65">
        <v>2.3999999999999998E-3</v>
      </c>
    </row>
    <row r="257" spans="1:14" ht="40.200000000000003" thickBot="1" x14ac:dyDescent="0.35">
      <c r="A257" s="54" t="s">
        <v>209</v>
      </c>
      <c r="B257" s="51" t="s">
        <v>23</v>
      </c>
      <c r="C257" s="51">
        <v>75</v>
      </c>
      <c r="D257" s="51">
        <v>1</v>
      </c>
      <c r="E257" s="51" t="s">
        <v>15</v>
      </c>
      <c r="F257" s="51">
        <v>39</v>
      </c>
      <c r="G257" s="51">
        <v>0</v>
      </c>
      <c r="H257" s="50">
        <v>1579.14</v>
      </c>
      <c r="I257" s="50">
        <v>386.95</v>
      </c>
      <c r="J257" s="50">
        <v>32</v>
      </c>
      <c r="K257" s="50">
        <v>4.08</v>
      </c>
      <c r="L257" s="50">
        <v>2.9999999999999997E-4</v>
      </c>
      <c r="M257" s="51" t="s">
        <v>216</v>
      </c>
      <c r="N257" s="65">
        <v>3.3500000000000002E-2</v>
      </c>
    </row>
    <row r="258" spans="1:14" ht="40.200000000000003" thickBot="1" x14ac:dyDescent="0.35">
      <c r="A258" s="54" t="s">
        <v>209</v>
      </c>
      <c r="B258" s="51" t="s">
        <v>23</v>
      </c>
      <c r="C258" s="51">
        <v>75</v>
      </c>
      <c r="D258" s="51">
        <v>1</v>
      </c>
      <c r="E258" s="51" t="s">
        <v>15</v>
      </c>
      <c r="F258" s="51">
        <v>39</v>
      </c>
      <c r="G258" s="51">
        <v>1</v>
      </c>
      <c r="H258" s="50">
        <v>1309.75</v>
      </c>
      <c r="I258" s="50">
        <v>386.95</v>
      </c>
      <c r="J258" s="50">
        <v>32</v>
      </c>
      <c r="K258" s="50">
        <v>3.38</v>
      </c>
      <c r="L258" s="50">
        <v>1.9E-3</v>
      </c>
      <c r="M258" s="51" t="s">
        <v>216</v>
      </c>
      <c r="N258" s="65">
        <v>0.2278</v>
      </c>
    </row>
    <row r="259" spans="1:14" ht="40.200000000000003" thickBot="1" x14ac:dyDescent="0.35">
      <c r="A259" s="54" t="s">
        <v>209</v>
      </c>
      <c r="B259" s="51" t="s">
        <v>23</v>
      </c>
      <c r="C259" s="51">
        <v>75</v>
      </c>
      <c r="D259" s="51">
        <v>1</v>
      </c>
      <c r="E259" s="51" t="s">
        <v>15</v>
      </c>
      <c r="F259" s="51">
        <v>54</v>
      </c>
      <c r="G259" s="51">
        <v>0</v>
      </c>
      <c r="H259" s="50">
        <v>1227.28</v>
      </c>
      <c r="I259" s="50">
        <v>386.95</v>
      </c>
      <c r="J259" s="50">
        <v>32</v>
      </c>
      <c r="K259" s="50">
        <v>3.17</v>
      </c>
      <c r="L259" s="50">
        <v>3.3E-3</v>
      </c>
      <c r="M259" s="51" t="s">
        <v>216</v>
      </c>
      <c r="N259" s="65">
        <v>0.4002</v>
      </c>
    </row>
    <row r="260" spans="1:14" ht="40.200000000000003" thickBot="1" x14ac:dyDescent="0.35">
      <c r="A260" s="54" t="s">
        <v>209</v>
      </c>
      <c r="B260" s="51" t="s">
        <v>23</v>
      </c>
      <c r="C260" s="51">
        <v>75</v>
      </c>
      <c r="D260" s="51">
        <v>1</v>
      </c>
      <c r="E260" s="51" t="s">
        <v>15</v>
      </c>
      <c r="F260" s="51">
        <v>54</v>
      </c>
      <c r="G260" s="51">
        <v>1</v>
      </c>
      <c r="H260" s="50">
        <v>1183.99</v>
      </c>
      <c r="I260" s="50">
        <v>386.95</v>
      </c>
      <c r="J260" s="50">
        <v>32</v>
      </c>
      <c r="K260" s="50">
        <v>3.06</v>
      </c>
      <c r="L260" s="50">
        <v>4.4999999999999997E-3</v>
      </c>
      <c r="M260" s="51" t="s">
        <v>216</v>
      </c>
      <c r="N260" s="65">
        <v>0.53480000000000005</v>
      </c>
    </row>
    <row r="261" spans="1:14" ht="40.200000000000003" thickBot="1" x14ac:dyDescent="0.35">
      <c r="A261" s="54" t="s">
        <v>209</v>
      </c>
      <c r="B261" s="51" t="s">
        <v>23</v>
      </c>
      <c r="C261" s="51">
        <v>75</v>
      </c>
      <c r="D261" s="51">
        <v>1</v>
      </c>
      <c r="E261" s="51" t="s">
        <v>15</v>
      </c>
      <c r="F261" s="51">
        <v>75</v>
      </c>
      <c r="G261" s="51">
        <v>0</v>
      </c>
      <c r="H261" s="76">
        <v>-159.1</v>
      </c>
      <c r="I261" s="50">
        <v>386.95</v>
      </c>
      <c r="J261" s="50">
        <v>32</v>
      </c>
      <c r="K261" s="76">
        <v>-0.41</v>
      </c>
      <c r="L261" s="50">
        <v>0.68369999999999997</v>
      </c>
      <c r="M261" s="51" t="s">
        <v>216</v>
      </c>
      <c r="N261" s="65">
        <v>1</v>
      </c>
    </row>
    <row r="262" spans="1:14" ht="40.200000000000003" thickBot="1" x14ac:dyDescent="0.35">
      <c r="A262" s="54" t="s">
        <v>209</v>
      </c>
      <c r="B262" s="51" t="s">
        <v>23</v>
      </c>
      <c r="C262" s="51">
        <v>75</v>
      </c>
      <c r="D262" s="51">
        <v>1</v>
      </c>
      <c r="E262" s="51" t="s">
        <v>15</v>
      </c>
      <c r="F262" s="51">
        <v>75</v>
      </c>
      <c r="G262" s="51">
        <v>1</v>
      </c>
      <c r="H262" s="76">
        <v>-248.08</v>
      </c>
      <c r="I262" s="50">
        <v>386.95</v>
      </c>
      <c r="J262" s="50">
        <v>32</v>
      </c>
      <c r="K262" s="76">
        <v>-0.64</v>
      </c>
      <c r="L262" s="50">
        <v>0.52600000000000002</v>
      </c>
      <c r="M262" s="51" t="s">
        <v>216</v>
      </c>
      <c r="N262" s="65">
        <v>1</v>
      </c>
    </row>
    <row r="263" spans="1:14" ht="40.200000000000003" thickBot="1" x14ac:dyDescent="0.35">
      <c r="A263" s="54" t="s">
        <v>209</v>
      </c>
      <c r="B263" s="51" t="s">
        <v>15</v>
      </c>
      <c r="C263" s="51">
        <v>32</v>
      </c>
      <c r="D263" s="51">
        <v>0</v>
      </c>
      <c r="E263" s="51" t="s">
        <v>15</v>
      </c>
      <c r="F263" s="51">
        <v>32</v>
      </c>
      <c r="G263" s="51">
        <v>1</v>
      </c>
      <c r="H263" s="76">
        <v>-79.630099999999999</v>
      </c>
      <c r="I263" s="50">
        <v>386.95</v>
      </c>
      <c r="J263" s="50">
        <v>32</v>
      </c>
      <c r="K263" s="76">
        <v>-0.21</v>
      </c>
      <c r="L263" s="50">
        <v>0.83830000000000005</v>
      </c>
      <c r="M263" s="51" t="s">
        <v>216</v>
      </c>
      <c r="N263" s="65">
        <v>1</v>
      </c>
    </row>
    <row r="264" spans="1:14" ht="40.200000000000003" thickBot="1" x14ac:dyDescent="0.35">
      <c r="A264" s="54" t="s">
        <v>209</v>
      </c>
      <c r="B264" s="51" t="s">
        <v>15</v>
      </c>
      <c r="C264" s="51">
        <v>32</v>
      </c>
      <c r="D264" s="51">
        <v>0</v>
      </c>
      <c r="E264" s="51" t="s">
        <v>15</v>
      </c>
      <c r="F264" s="51">
        <v>39</v>
      </c>
      <c r="G264" s="51">
        <v>0</v>
      </c>
      <c r="H264" s="76">
        <v>-434.74</v>
      </c>
      <c r="I264" s="50">
        <v>386.95</v>
      </c>
      <c r="J264" s="50">
        <v>32</v>
      </c>
      <c r="K264" s="76">
        <v>-1.1200000000000001</v>
      </c>
      <c r="L264" s="50">
        <v>0.26960000000000001</v>
      </c>
      <c r="M264" s="51" t="s">
        <v>216</v>
      </c>
      <c r="N264" s="65">
        <v>1</v>
      </c>
    </row>
    <row r="265" spans="1:14" ht="40.200000000000003" thickBot="1" x14ac:dyDescent="0.35">
      <c r="A265" s="54" t="s">
        <v>209</v>
      </c>
      <c r="B265" s="51" t="s">
        <v>15</v>
      </c>
      <c r="C265" s="51">
        <v>32</v>
      </c>
      <c r="D265" s="51">
        <v>0</v>
      </c>
      <c r="E265" s="51" t="s">
        <v>15</v>
      </c>
      <c r="F265" s="51">
        <v>39</v>
      </c>
      <c r="G265" s="51">
        <v>1</v>
      </c>
      <c r="H265" s="76">
        <v>-704.14</v>
      </c>
      <c r="I265" s="50">
        <v>386.95</v>
      </c>
      <c r="J265" s="50">
        <v>32</v>
      </c>
      <c r="K265" s="76">
        <v>-1.82</v>
      </c>
      <c r="L265" s="50">
        <v>7.8200000000000006E-2</v>
      </c>
      <c r="M265" s="51" t="s">
        <v>216</v>
      </c>
      <c r="N265" s="65">
        <v>1</v>
      </c>
    </row>
    <row r="266" spans="1:14" ht="40.200000000000003" thickBot="1" x14ac:dyDescent="0.35">
      <c r="A266" s="54" t="s">
        <v>209</v>
      </c>
      <c r="B266" s="51" t="s">
        <v>15</v>
      </c>
      <c r="C266" s="51">
        <v>32</v>
      </c>
      <c r="D266" s="51">
        <v>0</v>
      </c>
      <c r="E266" s="51" t="s">
        <v>15</v>
      </c>
      <c r="F266" s="51">
        <v>54</v>
      </c>
      <c r="G266" s="51">
        <v>0</v>
      </c>
      <c r="H266" s="76">
        <v>-786.6</v>
      </c>
      <c r="I266" s="50">
        <v>386.95</v>
      </c>
      <c r="J266" s="50">
        <v>32</v>
      </c>
      <c r="K266" s="76">
        <v>-2.0299999999999998</v>
      </c>
      <c r="L266" s="50">
        <v>5.04E-2</v>
      </c>
      <c r="M266" s="51" t="s">
        <v>216</v>
      </c>
      <c r="N266" s="65">
        <v>1</v>
      </c>
    </row>
    <row r="267" spans="1:14" ht="40.200000000000003" thickBot="1" x14ac:dyDescent="0.35">
      <c r="A267" s="54" t="s">
        <v>209</v>
      </c>
      <c r="B267" s="51" t="s">
        <v>15</v>
      </c>
      <c r="C267" s="51">
        <v>32</v>
      </c>
      <c r="D267" s="51">
        <v>0</v>
      </c>
      <c r="E267" s="51" t="s">
        <v>15</v>
      </c>
      <c r="F267" s="51">
        <v>54</v>
      </c>
      <c r="G267" s="51">
        <v>1</v>
      </c>
      <c r="H267" s="76">
        <v>-829.89</v>
      </c>
      <c r="I267" s="50">
        <v>386.95</v>
      </c>
      <c r="J267" s="50">
        <v>32</v>
      </c>
      <c r="K267" s="76">
        <v>-2.14</v>
      </c>
      <c r="L267" s="50">
        <v>3.9699999999999999E-2</v>
      </c>
      <c r="M267" s="51" t="s">
        <v>216</v>
      </c>
      <c r="N267" s="65">
        <v>1</v>
      </c>
    </row>
    <row r="268" spans="1:14" ht="40.200000000000003" thickBot="1" x14ac:dyDescent="0.35">
      <c r="A268" s="54" t="s">
        <v>209</v>
      </c>
      <c r="B268" s="51" t="s">
        <v>15</v>
      </c>
      <c r="C268" s="51">
        <v>32</v>
      </c>
      <c r="D268" s="51">
        <v>0</v>
      </c>
      <c r="E268" s="51" t="s">
        <v>15</v>
      </c>
      <c r="F268" s="51">
        <v>75</v>
      </c>
      <c r="G268" s="51">
        <v>0</v>
      </c>
      <c r="H268" s="76">
        <v>-2172.98</v>
      </c>
      <c r="I268" s="50">
        <v>386.95</v>
      </c>
      <c r="J268" s="50">
        <v>32</v>
      </c>
      <c r="K268" s="76">
        <v>-5.62</v>
      </c>
      <c r="L268" s="50" t="s">
        <v>206</v>
      </c>
      <c r="M268" s="51" t="s">
        <v>216</v>
      </c>
      <c r="N268" s="65">
        <v>4.0000000000000002E-4</v>
      </c>
    </row>
    <row r="269" spans="1:14" ht="40.200000000000003" thickBot="1" x14ac:dyDescent="0.35">
      <c r="A269" s="54" t="s">
        <v>209</v>
      </c>
      <c r="B269" s="51" t="s">
        <v>15</v>
      </c>
      <c r="C269" s="51">
        <v>32</v>
      </c>
      <c r="D269" s="51">
        <v>0</v>
      </c>
      <c r="E269" s="51" t="s">
        <v>15</v>
      </c>
      <c r="F269" s="51">
        <v>75</v>
      </c>
      <c r="G269" s="51">
        <v>1</v>
      </c>
      <c r="H269" s="76">
        <v>-2261.96</v>
      </c>
      <c r="I269" s="50">
        <v>386.95</v>
      </c>
      <c r="J269" s="50">
        <v>32</v>
      </c>
      <c r="K269" s="76">
        <v>-5.85</v>
      </c>
      <c r="L269" s="50" t="s">
        <v>206</v>
      </c>
      <c r="M269" s="51" t="s">
        <v>216</v>
      </c>
      <c r="N269" s="65">
        <v>2.0000000000000001E-4</v>
      </c>
    </row>
    <row r="270" spans="1:14" ht="40.200000000000003" thickBot="1" x14ac:dyDescent="0.35">
      <c r="A270" s="54" t="s">
        <v>209</v>
      </c>
      <c r="B270" s="51" t="s">
        <v>15</v>
      </c>
      <c r="C270" s="51">
        <v>32</v>
      </c>
      <c r="D270" s="51">
        <v>1</v>
      </c>
      <c r="E270" s="51" t="s">
        <v>15</v>
      </c>
      <c r="F270" s="51">
        <v>39</v>
      </c>
      <c r="G270" s="51">
        <v>0</v>
      </c>
      <c r="H270" s="76">
        <v>-355.11</v>
      </c>
      <c r="I270" s="50">
        <v>386.95</v>
      </c>
      <c r="J270" s="50">
        <v>32</v>
      </c>
      <c r="K270" s="76">
        <v>-0.92</v>
      </c>
      <c r="L270" s="50">
        <v>0.36559999999999998</v>
      </c>
      <c r="M270" s="51" t="s">
        <v>216</v>
      </c>
      <c r="N270" s="65">
        <v>1</v>
      </c>
    </row>
    <row r="271" spans="1:14" ht="40.200000000000003" thickBot="1" x14ac:dyDescent="0.35">
      <c r="A271" s="54" t="s">
        <v>209</v>
      </c>
      <c r="B271" s="51" t="s">
        <v>15</v>
      </c>
      <c r="C271" s="51">
        <v>32</v>
      </c>
      <c r="D271" s="51">
        <v>1</v>
      </c>
      <c r="E271" s="51" t="s">
        <v>15</v>
      </c>
      <c r="F271" s="51">
        <v>39</v>
      </c>
      <c r="G271" s="51">
        <v>1</v>
      </c>
      <c r="H271" s="76">
        <v>-624.51</v>
      </c>
      <c r="I271" s="50">
        <v>386.95</v>
      </c>
      <c r="J271" s="50">
        <v>32</v>
      </c>
      <c r="K271" s="76">
        <v>-1.61</v>
      </c>
      <c r="L271" s="50">
        <v>0.1164</v>
      </c>
      <c r="M271" s="51" t="s">
        <v>216</v>
      </c>
      <c r="N271" s="65">
        <v>1</v>
      </c>
    </row>
    <row r="272" spans="1:14" ht="40.200000000000003" thickBot="1" x14ac:dyDescent="0.35">
      <c r="A272" s="54" t="s">
        <v>209</v>
      </c>
      <c r="B272" s="51" t="s">
        <v>15</v>
      </c>
      <c r="C272" s="51">
        <v>32</v>
      </c>
      <c r="D272" s="51">
        <v>1</v>
      </c>
      <c r="E272" s="51" t="s">
        <v>15</v>
      </c>
      <c r="F272" s="51">
        <v>54</v>
      </c>
      <c r="G272" s="51">
        <v>0</v>
      </c>
      <c r="H272" s="76">
        <v>-706.97</v>
      </c>
      <c r="I272" s="50">
        <v>386.95</v>
      </c>
      <c r="J272" s="50">
        <v>32</v>
      </c>
      <c r="K272" s="76">
        <v>-1.83</v>
      </c>
      <c r="L272" s="50">
        <v>7.6999999999999999E-2</v>
      </c>
      <c r="M272" s="51" t="s">
        <v>216</v>
      </c>
      <c r="N272" s="65">
        <v>1</v>
      </c>
    </row>
    <row r="273" spans="1:14" ht="40.200000000000003" thickBot="1" x14ac:dyDescent="0.35">
      <c r="A273" s="54" t="s">
        <v>209</v>
      </c>
      <c r="B273" s="51" t="s">
        <v>15</v>
      </c>
      <c r="C273" s="51">
        <v>32</v>
      </c>
      <c r="D273" s="51">
        <v>1</v>
      </c>
      <c r="E273" s="51" t="s">
        <v>15</v>
      </c>
      <c r="F273" s="51">
        <v>54</v>
      </c>
      <c r="G273" s="51">
        <v>1</v>
      </c>
      <c r="H273" s="76">
        <v>-750.26</v>
      </c>
      <c r="I273" s="50">
        <v>386.95</v>
      </c>
      <c r="J273" s="50">
        <v>32</v>
      </c>
      <c r="K273" s="76">
        <v>-1.94</v>
      </c>
      <c r="L273" s="50">
        <v>6.1400000000000003E-2</v>
      </c>
      <c r="M273" s="51" t="s">
        <v>216</v>
      </c>
      <c r="N273" s="65">
        <v>1</v>
      </c>
    </row>
    <row r="274" spans="1:14" ht="40.200000000000003" thickBot="1" x14ac:dyDescent="0.35">
      <c r="A274" s="54" t="s">
        <v>209</v>
      </c>
      <c r="B274" s="51" t="s">
        <v>15</v>
      </c>
      <c r="C274" s="51">
        <v>32</v>
      </c>
      <c r="D274" s="51">
        <v>1</v>
      </c>
      <c r="E274" s="51" t="s">
        <v>15</v>
      </c>
      <c r="F274" s="51">
        <v>75</v>
      </c>
      <c r="G274" s="51">
        <v>0</v>
      </c>
      <c r="H274" s="76">
        <v>-2093.35</v>
      </c>
      <c r="I274" s="50">
        <v>386.95</v>
      </c>
      <c r="J274" s="50">
        <v>32</v>
      </c>
      <c r="K274" s="76">
        <v>-5.41</v>
      </c>
      <c r="L274" s="50" t="s">
        <v>206</v>
      </c>
      <c r="M274" s="51" t="s">
        <v>216</v>
      </c>
      <c r="N274" s="65">
        <v>6.9999999999999999E-4</v>
      </c>
    </row>
    <row r="275" spans="1:14" ht="40.200000000000003" thickBot="1" x14ac:dyDescent="0.35">
      <c r="A275" s="54" t="s">
        <v>209</v>
      </c>
      <c r="B275" s="51" t="s">
        <v>15</v>
      </c>
      <c r="C275" s="51">
        <v>32</v>
      </c>
      <c r="D275" s="51">
        <v>1</v>
      </c>
      <c r="E275" s="51" t="s">
        <v>15</v>
      </c>
      <c r="F275" s="51">
        <v>75</v>
      </c>
      <c r="G275" s="51">
        <v>1</v>
      </c>
      <c r="H275" s="76">
        <v>-2182.33</v>
      </c>
      <c r="I275" s="50">
        <v>386.95</v>
      </c>
      <c r="J275" s="50">
        <v>32</v>
      </c>
      <c r="K275" s="76">
        <v>-5.64</v>
      </c>
      <c r="L275" s="50" t="s">
        <v>206</v>
      </c>
      <c r="M275" s="51" t="s">
        <v>216</v>
      </c>
      <c r="N275" s="65">
        <v>4.0000000000000002E-4</v>
      </c>
    </row>
    <row r="276" spans="1:14" ht="40.200000000000003" thickBot="1" x14ac:dyDescent="0.35">
      <c r="A276" s="54" t="s">
        <v>209</v>
      </c>
      <c r="B276" s="51" t="s">
        <v>15</v>
      </c>
      <c r="C276" s="51">
        <v>39</v>
      </c>
      <c r="D276" s="51">
        <v>0</v>
      </c>
      <c r="E276" s="51" t="s">
        <v>15</v>
      </c>
      <c r="F276" s="51">
        <v>39</v>
      </c>
      <c r="G276" s="51">
        <v>1</v>
      </c>
      <c r="H276" s="76">
        <v>-269.39999999999998</v>
      </c>
      <c r="I276" s="50">
        <v>386.95</v>
      </c>
      <c r="J276" s="50">
        <v>32</v>
      </c>
      <c r="K276" s="76">
        <v>-0.7</v>
      </c>
      <c r="L276" s="50">
        <v>0.49130000000000001</v>
      </c>
      <c r="M276" s="51" t="s">
        <v>216</v>
      </c>
      <c r="N276" s="65">
        <v>1</v>
      </c>
    </row>
    <row r="277" spans="1:14" ht="40.200000000000003" thickBot="1" x14ac:dyDescent="0.35">
      <c r="A277" s="54" t="s">
        <v>209</v>
      </c>
      <c r="B277" s="51" t="s">
        <v>15</v>
      </c>
      <c r="C277" s="51">
        <v>39</v>
      </c>
      <c r="D277" s="51">
        <v>0</v>
      </c>
      <c r="E277" s="51" t="s">
        <v>15</v>
      </c>
      <c r="F277" s="51">
        <v>54</v>
      </c>
      <c r="G277" s="51">
        <v>0</v>
      </c>
      <c r="H277" s="76">
        <v>-351.86</v>
      </c>
      <c r="I277" s="50">
        <v>386.95</v>
      </c>
      <c r="J277" s="50">
        <v>32</v>
      </c>
      <c r="K277" s="76">
        <v>-0.91</v>
      </c>
      <c r="L277" s="50">
        <v>0.37</v>
      </c>
      <c r="M277" s="51" t="s">
        <v>216</v>
      </c>
      <c r="N277" s="65">
        <v>1</v>
      </c>
    </row>
    <row r="278" spans="1:14" ht="40.200000000000003" thickBot="1" x14ac:dyDescent="0.35">
      <c r="A278" s="54" t="s">
        <v>209</v>
      </c>
      <c r="B278" s="51" t="s">
        <v>15</v>
      </c>
      <c r="C278" s="51">
        <v>39</v>
      </c>
      <c r="D278" s="51">
        <v>0</v>
      </c>
      <c r="E278" s="51" t="s">
        <v>15</v>
      </c>
      <c r="F278" s="51">
        <v>54</v>
      </c>
      <c r="G278" s="51">
        <v>1</v>
      </c>
      <c r="H278" s="76">
        <v>-395.15</v>
      </c>
      <c r="I278" s="50">
        <v>386.95</v>
      </c>
      <c r="J278" s="50">
        <v>32</v>
      </c>
      <c r="K278" s="76">
        <v>-1.02</v>
      </c>
      <c r="L278" s="50">
        <v>0.31480000000000002</v>
      </c>
      <c r="M278" s="51" t="s">
        <v>216</v>
      </c>
      <c r="N278" s="65">
        <v>1</v>
      </c>
    </row>
    <row r="279" spans="1:14" ht="40.200000000000003" thickBot="1" x14ac:dyDescent="0.35">
      <c r="A279" s="54" t="s">
        <v>209</v>
      </c>
      <c r="B279" s="51" t="s">
        <v>15</v>
      </c>
      <c r="C279" s="51">
        <v>39</v>
      </c>
      <c r="D279" s="51">
        <v>0</v>
      </c>
      <c r="E279" s="51" t="s">
        <v>15</v>
      </c>
      <c r="F279" s="51">
        <v>75</v>
      </c>
      <c r="G279" s="51">
        <v>0</v>
      </c>
      <c r="H279" s="76">
        <v>-1738.24</v>
      </c>
      <c r="I279" s="50">
        <v>386.95</v>
      </c>
      <c r="J279" s="50">
        <v>32</v>
      </c>
      <c r="K279" s="76">
        <v>-4.49</v>
      </c>
      <c r="L279" s="50" t="s">
        <v>206</v>
      </c>
      <c r="M279" s="51" t="s">
        <v>216</v>
      </c>
      <c r="N279" s="65">
        <v>1.04E-2</v>
      </c>
    </row>
    <row r="280" spans="1:14" ht="40.200000000000003" thickBot="1" x14ac:dyDescent="0.35">
      <c r="A280" s="54" t="s">
        <v>209</v>
      </c>
      <c r="B280" s="51" t="s">
        <v>15</v>
      </c>
      <c r="C280" s="51">
        <v>39</v>
      </c>
      <c r="D280" s="51">
        <v>0</v>
      </c>
      <c r="E280" s="51" t="s">
        <v>15</v>
      </c>
      <c r="F280" s="51">
        <v>75</v>
      </c>
      <c r="G280" s="51">
        <v>1</v>
      </c>
      <c r="H280" s="76">
        <v>-1827.23</v>
      </c>
      <c r="I280" s="50">
        <v>386.95</v>
      </c>
      <c r="J280" s="50">
        <v>32</v>
      </c>
      <c r="K280" s="76">
        <v>-4.72</v>
      </c>
      <c r="L280" s="50" t="s">
        <v>206</v>
      </c>
      <c r="M280" s="51" t="s">
        <v>216</v>
      </c>
      <c r="N280" s="65">
        <v>5.3E-3</v>
      </c>
    </row>
    <row r="281" spans="1:14" ht="40.200000000000003" thickBot="1" x14ac:dyDescent="0.35">
      <c r="A281" s="54" t="s">
        <v>209</v>
      </c>
      <c r="B281" s="51" t="s">
        <v>15</v>
      </c>
      <c r="C281" s="51">
        <v>39</v>
      </c>
      <c r="D281" s="51">
        <v>1</v>
      </c>
      <c r="E281" s="51" t="s">
        <v>15</v>
      </c>
      <c r="F281" s="51">
        <v>54</v>
      </c>
      <c r="G281" s="51">
        <v>0</v>
      </c>
      <c r="H281" s="76">
        <v>-82.466399999999993</v>
      </c>
      <c r="I281" s="50">
        <v>386.95</v>
      </c>
      <c r="J281" s="50">
        <v>32</v>
      </c>
      <c r="K281" s="76">
        <v>-0.21</v>
      </c>
      <c r="L281" s="50">
        <v>0.83260000000000001</v>
      </c>
      <c r="M281" s="51" t="s">
        <v>216</v>
      </c>
      <c r="N281" s="65">
        <v>1</v>
      </c>
    </row>
    <row r="282" spans="1:14" ht="40.200000000000003" thickBot="1" x14ac:dyDescent="0.35">
      <c r="A282" s="54" t="s">
        <v>209</v>
      </c>
      <c r="B282" s="51" t="s">
        <v>15</v>
      </c>
      <c r="C282" s="51">
        <v>39</v>
      </c>
      <c r="D282" s="51">
        <v>1</v>
      </c>
      <c r="E282" s="51" t="s">
        <v>15</v>
      </c>
      <c r="F282" s="51">
        <v>54</v>
      </c>
      <c r="G282" s="51">
        <v>1</v>
      </c>
      <c r="H282" s="76">
        <v>-125.75</v>
      </c>
      <c r="I282" s="50">
        <v>386.95</v>
      </c>
      <c r="J282" s="50">
        <v>32</v>
      </c>
      <c r="K282" s="76">
        <v>-0.32</v>
      </c>
      <c r="L282" s="50">
        <v>0.74729999999999996</v>
      </c>
      <c r="M282" s="51" t="s">
        <v>216</v>
      </c>
      <c r="N282" s="65">
        <v>1</v>
      </c>
    </row>
    <row r="283" spans="1:14" ht="40.200000000000003" thickBot="1" x14ac:dyDescent="0.35">
      <c r="A283" s="54" t="s">
        <v>209</v>
      </c>
      <c r="B283" s="51" t="s">
        <v>15</v>
      </c>
      <c r="C283" s="51">
        <v>39</v>
      </c>
      <c r="D283" s="51">
        <v>1</v>
      </c>
      <c r="E283" s="51" t="s">
        <v>15</v>
      </c>
      <c r="F283" s="51">
        <v>75</v>
      </c>
      <c r="G283" s="51">
        <v>0</v>
      </c>
      <c r="H283" s="76">
        <v>-1468.84</v>
      </c>
      <c r="I283" s="50">
        <v>386.95</v>
      </c>
      <c r="J283" s="50">
        <v>32</v>
      </c>
      <c r="K283" s="76">
        <v>-3.8</v>
      </c>
      <c r="L283" s="50">
        <v>5.9999999999999995E-4</v>
      </c>
      <c r="M283" s="51" t="s">
        <v>216</v>
      </c>
      <c r="N283" s="65">
        <v>7.4300000000000005E-2</v>
      </c>
    </row>
    <row r="284" spans="1:14" ht="40.200000000000003" thickBot="1" x14ac:dyDescent="0.35">
      <c r="A284" s="54" t="s">
        <v>209</v>
      </c>
      <c r="B284" s="51" t="s">
        <v>15</v>
      </c>
      <c r="C284" s="51">
        <v>39</v>
      </c>
      <c r="D284" s="51">
        <v>1</v>
      </c>
      <c r="E284" s="51" t="s">
        <v>15</v>
      </c>
      <c r="F284" s="51">
        <v>75</v>
      </c>
      <c r="G284" s="51">
        <v>1</v>
      </c>
      <c r="H284" s="76">
        <v>-1557.83</v>
      </c>
      <c r="I284" s="50">
        <v>386.95</v>
      </c>
      <c r="J284" s="50">
        <v>32</v>
      </c>
      <c r="K284" s="76">
        <v>-4.03</v>
      </c>
      <c r="L284" s="50">
        <v>2.9999999999999997E-4</v>
      </c>
      <c r="M284" s="51" t="s">
        <v>216</v>
      </c>
      <c r="N284" s="65">
        <v>3.9100000000000003E-2</v>
      </c>
    </row>
    <row r="285" spans="1:14" ht="40.200000000000003" thickBot="1" x14ac:dyDescent="0.35">
      <c r="A285" s="54" t="s">
        <v>209</v>
      </c>
      <c r="B285" s="51" t="s">
        <v>15</v>
      </c>
      <c r="C285" s="51">
        <v>54</v>
      </c>
      <c r="D285" s="51">
        <v>0</v>
      </c>
      <c r="E285" s="51" t="s">
        <v>15</v>
      </c>
      <c r="F285" s="51">
        <v>54</v>
      </c>
      <c r="G285" s="51">
        <v>1</v>
      </c>
      <c r="H285" s="76">
        <v>-43.287300000000002</v>
      </c>
      <c r="I285" s="50">
        <v>386.95</v>
      </c>
      <c r="J285" s="50">
        <v>32</v>
      </c>
      <c r="K285" s="76">
        <v>-0.11</v>
      </c>
      <c r="L285" s="50">
        <v>0.91159999999999997</v>
      </c>
      <c r="M285" s="51" t="s">
        <v>216</v>
      </c>
      <c r="N285" s="65">
        <v>1</v>
      </c>
    </row>
    <row r="286" spans="1:14" ht="40.200000000000003" thickBot="1" x14ac:dyDescent="0.35">
      <c r="A286" s="54" t="s">
        <v>209</v>
      </c>
      <c r="B286" s="51" t="s">
        <v>15</v>
      </c>
      <c r="C286" s="51">
        <v>54</v>
      </c>
      <c r="D286" s="51">
        <v>0</v>
      </c>
      <c r="E286" s="51" t="s">
        <v>15</v>
      </c>
      <c r="F286" s="51">
        <v>75</v>
      </c>
      <c r="G286" s="51">
        <v>0</v>
      </c>
      <c r="H286" s="76">
        <v>-1386.38</v>
      </c>
      <c r="I286" s="50">
        <v>386.95</v>
      </c>
      <c r="J286" s="50">
        <v>32</v>
      </c>
      <c r="K286" s="76">
        <v>-3.58</v>
      </c>
      <c r="L286" s="50">
        <v>1.1000000000000001E-3</v>
      </c>
      <c r="M286" s="51" t="s">
        <v>216</v>
      </c>
      <c r="N286" s="65">
        <v>0.13350000000000001</v>
      </c>
    </row>
    <row r="287" spans="1:14" ht="40.200000000000003" thickBot="1" x14ac:dyDescent="0.35">
      <c r="A287" s="54" t="s">
        <v>209</v>
      </c>
      <c r="B287" s="51" t="s">
        <v>15</v>
      </c>
      <c r="C287" s="51">
        <v>54</v>
      </c>
      <c r="D287" s="51">
        <v>0</v>
      </c>
      <c r="E287" s="51" t="s">
        <v>15</v>
      </c>
      <c r="F287" s="51">
        <v>75</v>
      </c>
      <c r="G287" s="51">
        <v>1</v>
      </c>
      <c r="H287" s="76">
        <v>-1475.36</v>
      </c>
      <c r="I287" s="50">
        <v>386.95</v>
      </c>
      <c r="J287" s="50">
        <v>32</v>
      </c>
      <c r="K287" s="76">
        <v>-3.81</v>
      </c>
      <c r="L287" s="50">
        <v>5.9999999999999995E-4</v>
      </c>
      <c r="M287" s="51" t="s">
        <v>216</v>
      </c>
      <c r="N287" s="65">
        <v>7.0900000000000005E-2</v>
      </c>
    </row>
    <row r="288" spans="1:14" ht="40.200000000000003" thickBot="1" x14ac:dyDescent="0.35">
      <c r="A288" s="54" t="s">
        <v>209</v>
      </c>
      <c r="B288" s="51" t="s">
        <v>15</v>
      </c>
      <c r="C288" s="51">
        <v>54</v>
      </c>
      <c r="D288" s="51">
        <v>1</v>
      </c>
      <c r="E288" s="51" t="s">
        <v>15</v>
      </c>
      <c r="F288" s="51">
        <v>75</v>
      </c>
      <c r="G288" s="51">
        <v>0</v>
      </c>
      <c r="H288" s="76">
        <v>-1343.09</v>
      </c>
      <c r="I288" s="50">
        <v>386.95</v>
      </c>
      <c r="J288" s="50">
        <v>32</v>
      </c>
      <c r="K288" s="76">
        <v>-3.47</v>
      </c>
      <c r="L288" s="50">
        <v>1.5E-3</v>
      </c>
      <c r="M288" s="51" t="s">
        <v>216</v>
      </c>
      <c r="N288" s="65">
        <v>0.18079999999999999</v>
      </c>
    </row>
    <row r="289" spans="1:14" ht="40.200000000000003" thickBot="1" x14ac:dyDescent="0.35">
      <c r="A289" s="54" t="s">
        <v>209</v>
      </c>
      <c r="B289" s="51" t="s">
        <v>15</v>
      </c>
      <c r="C289" s="51">
        <v>54</v>
      </c>
      <c r="D289" s="51">
        <v>1</v>
      </c>
      <c r="E289" s="51" t="s">
        <v>15</v>
      </c>
      <c r="F289" s="51">
        <v>75</v>
      </c>
      <c r="G289" s="51">
        <v>1</v>
      </c>
      <c r="H289" s="76">
        <v>-1432.07</v>
      </c>
      <c r="I289" s="50">
        <v>386.95</v>
      </c>
      <c r="J289" s="50">
        <v>32</v>
      </c>
      <c r="K289" s="76">
        <v>-3.7</v>
      </c>
      <c r="L289" s="50">
        <v>8.0000000000000004E-4</v>
      </c>
      <c r="M289" s="51" t="s">
        <v>216</v>
      </c>
      <c r="N289" s="65">
        <v>9.6600000000000005E-2</v>
      </c>
    </row>
    <row r="290" spans="1:14" ht="39.6" x14ac:dyDescent="0.3">
      <c r="A290" s="56" t="s">
        <v>209</v>
      </c>
      <c r="B290" s="75" t="s">
        <v>15</v>
      </c>
      <c r="C290" s="75">
        <v>75</v>
      </c>
      <c r="D290" s="75">
        <v>0</v>
      </c>
      <c r="E290" s="75" t="s">
        <v>15</v>
      </c>
      <c r="F290" s="75">
        <v>75</v>
      </c>
      <c r="G290" s="75">
        <v>1</v>
      </c>
      <c r="H290" s="77">
        <v>-88.984399999999994</v>
      </c>
      <c r="I290" s="57">
        <v>386.95</v>
      </c>
      <c r="J290" s="57">
        <v>32</v>
      </c>
      <c r="K290" s="77">
        <v>-0.23</v>
      </c>
      <c r="L290" s="57">
        <v>0.8196</v>
      </c>
      <c r="M290" s="75" t="s">
        <v>216</v>
      </c>
      <c r="N290" s="61">
        <v>1</v>
      </c>
    </row>
  </sheetData>
  <mergeCells count="30">
    <mergeCell ref="A34:B34"/>
    <mergeCell ref="A3:B3"/>
    <mergeCell ref="A12:C12"/>
    <mergeCell ref="A18:B18"/>
    <mergeCell ref="A25:B25"/>
    <mergeCell ref="A30:B30"/>
    <mergeCell ref="A40:E40"/>
    <mergeCell ref="A50:I50"/>
    <mergeCell ref="A51:A52"/>
    <mergeCell ref="B51:B52"/>
    <mergeCell ref="C51:C52"/>
    <mergeCell ref="D51:D52"/>
    <mergeCell ref="E51:E52"/>
    <mergeCell ref="G51:G52"/>
    <mergeCell ref="H51:H52"/>
    <mergeCell ref="I51:I52"/>
    <mergeCell ref="K99:K100"/>
    <mergeCell ref="L99:L100"/>
    <mergeCell ref="M99:M100"/>
    <mergeCell ref="N99:N100"/>
    <mergeCell ref="A98:N98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J99:J10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R17"/>
  <sheetViews>
    <sheetView workbookViewId="0">
      <selection activeCell="L22" sqref="L22"/>
    </sheetView>
  </sheetViews>
  <sheetFormatPr defaultRowHeight="14.4" x14ac:dyDescent="0.3"/>
  <cols>
    <col min="1" max="18" width="8.88671875" style="2"/>
  </cols>
  <sheetData>
    <row r="1" spans="1:17" x14ac:dyDescent="0.3">
      <c r="A1" s="2" t="s">
        <v>261</v>
      </c>
      <c r="B1" s="2" t="s">
        <v>4</v>
      </c>
      <c r="E1" s="2" t="s">
        <v>3</v>
      </c>
      <c r="G1" s="2" t="s">
        <v>233</v>
      </c>
    </row>
    <row r="2" spans="1:17" x14ac:dyDescent="0.3">
      <c r="B2" s="2" t="s">
        <v>56</v>
      </c>
      <c r="C2" s="2" t="s">
        <v>16</v>
      </c>
      <c r="D2" s="2" t="s">
        <v>30</v>
      </c>
      <c r="E2" s="2" t="s">
        <v>116</v>
      </c>
      <c r="F2" s="2" t="s">
        <v>118</v>
      </c>
      <c r="G2" s="2" t="s">
        <v>102</v>
      </c>
      <c r="H2" s="2" t="s">
        <v>103</v>
      </c>
      <c r="I2" s="2" t="s">
        <v>225</v>
      </c>
      <c r="J2" s="2" t="s">
        <v>226</v>
      </c>
      <c r="K2" s="2" t="s">
        <v>227</v>
      </c>
      <c r="L2" s="2" t="s">
        <v>228</v>
      </c>
      <c r="M2" s="2" t="s">
        <v>229</v>
      </c>
      <c r="N2" s="2" t="s">
        <v>230</v>
      </c>
      <c r="O2" s="2" t="s">
        <v>231</v>
      </c>
      <c r="P2" s="2" t="s">
        <v>232</v>
      </c>
    </row>
    <row r="3" spans="1:17" x14ac:dyDescent="0.3">
      <c r="B3" s="8">
        <v>2128.25774</v>
      </c>
      <c r="C3" s="8">
        <v>2019.8506199999999</v>
      </c>
      <c r="D3" s="8">
        <v>2055.0039299999999</v>
      </c>
      <c r="E3" s="8">
        <v>2010.33637</v>
      </c>
      <c r="F3" s="8">
        <v>2125.0718200000001</v>
      </c>
      <c r="G3" s="8">
        <v>2086.5477599999999</v>
      </c>
      <c r="H3" s="2">
        <v>2048.8604300000002</v>
      </c>
      <c r="I3" s="2">
        <v>0.89539999999999997</v>
      </c>
      <c r="J3" s="2">
        <v>0.55230000000000001</v>
      </c>
      <c r="K3" s="2">
        <v>0.95540000000000003</v>
      </c>
      <c r="L3" s="2">
        <v>0.84609999999999996</v>
      </c>
      <c r="M3" s="2">
        <v>0.62239999999999995</v>
      </c>
      <c r="N3" s="2">
        <v>0.57220000000000004</v>
      </c>
      <c r="O3" s="2">
        <v>0.86780000000000002</v>
      </c>
      <c r="P3" s="8">
        <v>879.15290000000005</v>
      </c>
    </row>
    <row r="6" spans="1:17" x14ac:dyDescent="0.3">
      <c r="A6" s="2" t="s">
        <v>109</v>
      </c>
      <c r="B6" s="2" t="s">
        <v>3</v>
      </c>
      <c r="D6" s="2" t="s">
        <v>234</v>
      </c>
      <c r="F6" s="2" t="s">
        <v>233</v>
      </c>
    </row>
    <row r="7" spans="1:17" x14ac:dyDescent="0.3">
      <c r="A7" s="2" t="s">
        <v>262</v>
      </c>
      <c r="B7" s="2" t="s">
        <v>116</v>
      </c>
      <c r="C7" s="2" t="s">
        <v>118</v>
      </c>
      <c r="D7" s="2">
        <v>32</v>
      </c>
      <c r="E7" s="2">
        <v>39</v>
      </c>
      <c r="F7" s="2" t="s">
        <v>102</v>
      </c>
      <c r="G7" s="2" t="s">
        <v>103</v>
      </c>
      <c r="H7" s="2" t="s">
        <v>226</v>
      </c>
      <c r="I7" s="2" t="s">
        <v>235</v>
      </c>
      <c r="J7" s="2" t="s">
        <v>227</v>
      </c>
      <c r="K7" s="2" t="s">
        <v>236</v>
      </c>
      <c r="L7" s="2" t="s">
        <v>230</v>
      </c>
      <c r="M7" s="2" t="s">
        <v>237</v>
      </c>
      <c r="N7" s="2" t="s">
        <v>238</v>
      </c>
      <c r="O7" s="2" t="s">
        <v>232</v>
      </c>
    </row>
    <row r="8" spans="1:17" x14ac:dyDescent="0.3">
      <c r="B8" s="8">
        <v>2006.15</v>
      </c>
      <c r="C8" s="8">
        <v>2250.37</v>
      </c>
      <c r="D8" s="8">
        <v>1248.53</v>
      </c>
      <c r="E8" s="8">
        <v>2763.77</v>
      </c>
      <c r="F8" s="8">
        <v>2256.44</v>
      </c>
      <c r="G8" s="8">
        <v>2000.07</v>
      </c>
      <c r="H8" s="2">
        <v>2.2499999999999999E-2</v>
      </c>
      <c r="I8" s="2" t="s">
        <v>206</v>
      </c>
      <c r="J8" s="2">
        <v>1.7500000000000002E-2</v>
      </c>
      <c r="K8" s="2">
        <v>3.7699999999999997E-2</v>
      </c>
      <c r="L8" s="2">
        <v>1.47E-2</v>
      </c>
      <c r="M8" s="2">
        <v>1.41E-2</v>
      </c>
      <c r="N8" s="2">
        <v>0.1308</v>
      </c>
      <c r="O8" s="8">
        <v>236.97679211264548</v>
      </c>
    </row>
    <row r="10" spans="1:17" x14ac:dyDescent="0.3">
      <c r="A10" s="2" t="s">
        <v>114</v>
      </c>
      <c r="B10" s="2" t="s">
        <v>3</v>
      </c>
      <c r="D10" s="2" t="s">
        <v>234</v>
      </c>
      <c r="G10" s="2" t="s">
        <v>233</v>
      </c>
    </row>
    <row r="11" spans="1:17" x14ac:dyDescent="0.3">
      <c r="A11" s="2" t="s">
        <v>262</v>
      </c>
      <c r="B11" s="2" t="s">
        <v>116</v>
      </c>
      <c r="C11" s="2" t="s">
        <v>118</v>
      </c>
      <c r="D11" s="2">
        <v>32</v>
      </c>
      <c r="E11" s="2">
        <v>39</v>
      </c>
      <c r="F11" s="2">
        <v>54</v>
      </c>
      <c r="G11" s="2" t="s">
        <v>102</v>
      </c>
      <c r="H11" s="2" t="s">
        <v>103</v>
      </c>
      <c r="I11" s="2" t="s">
        <v>226</v>
      </c>
      <c r="J11" s="2" t="s">
        <v>235</v>
      </c>
      <c r="K11" s="2" t="s">
        <v>227</v>
      </c>
      <c r="L11" s="2" t="s">
        <v>236</v>
      </c>
      <c r="M11" s="2" t="s">
        <v>230</v>
      </c>
      <c r="N11" s="2" t="s">
        <v>237</v>
      </c>
      <c r="O11" s="2" t="s">
        <v>238</v>
      </c>
      <c r="P11" s="2" t="s">
        <v>232</v>
      </c>
    </row>
    <row r="12" spans="1:17" x14ac:dyDescent="0.3">
      <c r="B12" s="8">
        <v>2029.76</v>
      </c>
      <c r="C12" s="8">
        <v>2009.94</v>
      </c>
      <c r="D12" s="8">
        <v>2007.44</v>
      </c>
      <c r="E12" s="8">
        <v>1304.32</v>
      </c>
      <c r="F12" s="8">
        <v>2869.76</v>
      </c>
      <c r="G12" s="8">
        <v>2032.27</v>
      </c>
      <c r="H12" s="8">
        <v>2007.44</v>
      </c>
      <c r="I12" s="2">
        <v>0.85909999999999997</v>
      </c>
      <c r="J12" s="2" t="s">
        <v>206</v>
      </c>
      <c r="K12" s="2">
        <v>0.82410000000000005</v>
      </c>
      <c r="L12" s="2">
        <v>4.9700000000000001E-2</v>
      </c>
      <c r="M12" s="2">
        <v>0.67069999999999996</v>
      </c>
      <c r="N12" s="2">
        <v>0.99950000000000006</v>
      </c>
      <c r="O12" s="2">
        <v>0.66979999999999995</v>
      </c>
      <c r="P12" s="8">
        <v>331.39251651176431</v>
      </c>
    </row>
    <row r="14" spans="1:17" x14ac:dyDescent="0.3">
      <c r="A14" s="2" t="s">
        <v>117</v>
      </c>
      <c r="B14" s="2" t="s">
        <v>3</v>
      </c>
      <c r="D14" s="2" t="s">
        <v>234</v>
      </c>
      <c r="H14" s="2" t="s">
        <v>233</v>
      </c>
    </row>
    <row r="15" spans="1:17" x14ac:dyDescent="0.3">
      <c r="A15" s="2" t="s">
        <v>262</v>
      </c>
      <c r="B15" s="2" t="s">
        <v>116</v>
      </c>
      <c r="C15" s="2" t="s">
        <v>118</v>
      </c>
      <c r="D15" s="2">
        <v>32</v>
      </c>
      <c r="E15" s="2">
        <v>39</v>
      </c>
      <c r="F15" s="2">
        <v>54</v>
      </c>
      <c r="G15" s="2">
        <v>75</v>
      </c>
      <c r="H15" s="2" t="s">
        <v>102</v>
      </c>
      <c r="I15" s="2" t="s">
        <v>103</v>
      </c>
      <c r="J15" s="2" t="s">
        <v>226</v>
      </c>
      <c r="K15" s="2" t="s">
        <v>235</v>
      </c>
      <c r="L15" s="2" t="s">
        <v>227</v>
      </c>
      <c r="M15" s="2" t="s">
        <v>236</v>
      </c>
      <c r="N15" s="2" t="s">
        <v>230</v>
      </c>
      <c r="O15" s="2" t="s">
        <v>237</v>
      </c>
      <c r="P15" s="2" t="s">
        <v>238</v>
      </c>
      <c r="Q15" s="2" t="s">
        <v>232</v>
      </c>
    </row>
    <row r="16" spans="1:17" x14ac:dyDescent="0.3">
      <c r="B16" s="8">
        <v>1995.1</v>
      </c>
      <c r="C16" s="8">
        <v>2114.91</v>
      </c>
      <c r="D16" s="8">
        <v>1970.93</v>
      </c>
      <c r="E16" s="8">
        <v>2139.0700000000002</v>
      </c>
      <c r="F16" s="8">
        <v>1907.9</v>
      </c>
      <c r="G16" s="8">
        <v>3307.62</v>
      </c>
      <c r="H16" s="8">
        <v>1970.93</v>
      </c>
      <c r="I16" s="8">
        <v>2139.0700000000002</v>
      </c>
      <c r="J16" s="2">
        <v>0.38769999999999999</v>
      </c>
      <c r="K16" s="2" t="s">
        <v>206</v>
      </c>
      <c r="L16" s="2">
        <v>0.22800000000000001</v>
      </c>
      <c r="M16" s="2">
        <v>0.90290000000000004</v>
      </c>
      <c r="N16" s="2">
        <v>0.72899999999999998</v>
      </c>
      <c r="O16" s="2">
        <v>0.81920000000000004</v>
      </c>
      <c r="P16" s="2">
        <v>0.97870000000000001</v>
      </c>
      <c r="Q16" s="8">
        <v>473.92087947251281</v>
      </c>
    </row>
    <row r="17" spans="4:7" x14ac:dyDescent="0.3">
      <c r="D17" s="2" t="s">
        <v>254</v>
      </c>
      <c r="E17" s="2" t="s">
        <v>254</v>
      </c>
      <c r="F17" s="2" t="s">
        <v>253</v>
      </c>
      <c r="G17" s="2" t="s">
        <v>255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44"/>
  <sheetViews>
    <sheetView topLeftCell="A8" zoomScale="85" zoomScaleNormal="85" workbookViewId="0">
      <selection activeCell="P1" activeCellId="1" sqref="C1:F37 P1:P37"/>
    </sheetView>
  </sheetViews>
  <sheetFormatPr defaultColWidth="8.6640625" defaultRowHeight="14.4" x14ac:dyDescent="0.3"/>
  <cols>
    <col min="1" max="1" width="12.6640625" style="2" bestFit="1" customWidth="1"/>
    <col min="7" max="7" width="8" bestFit="1" customWidth="1"/>
    <col min="8" max="8" width="5.6640625" bestFit="1" customWidth="1"/>
    <col min="9" max="9" width="6.44140625" bestFit="1" customWidth="1"/>
    <col min="10" max="10" width="8.44140625" bestFit="1" customWidth="1"/>
    <col min="11" max="11" width="6.44140625" bestFit="1" customWidth="1"/>
    <col min="12" max="12" width="16.44140625" bestFit="1" customWidth="1"/>
    <col min="13" max="13" width="10.44140625" bestFit="1" customWidth="1"/>
    <col min="14" max="14" width="6.44140625" bestFit="1" customWidth="1"/>
    <col min="15" max="15" width="8.44140625" bestFit="1" customWidth="1"/>
    <col min="16" max="16" width="5.33203125" bestFit="1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54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8</v>
      </c>
      <c r="O1" s="2" t="s">
        <v>9</v>
      </c>
      <c r="P1" s="3" t="s">
        <v>13</v>
      </c>
    </row>
    <row r="2" spans="1:16" x14ac:dyDescent="0.3">
      <c r="A2" s="2">
        <v>1</v>
      </c>
      <c r="B2" s="14" t="s">
        <v>55</v>
      </c>
      <c r="C2" s="14">
        <v>1</v>
      </c>
      <c r="D2" s="14" t="s">
        <v>15</v>
      </c>
      <c r="E2" s="14" t="s">
        <v>56</v>
      </c>
      <c r="F2" s="14">
        <v>32</v>
      </c>
      <c r="G2" s="2">
        <v>0.30630000000000002</v>
      </c>
      <c r="H2" s="15">
        <v>0.52750000000000008</v>
      </c>
      <c r="I2" s="6">
        <f>(H2-0.0621)/0.0463</f>
        <v>10.051835853131751</v>
      </c>
      <c r="J2" s="6">
        <f>I2*2</f>
        <v>20.103671706263501</v>
      </c>
      <c r="K2" s="8">
        <f>J2*1000</f>
        <v>20103.6717062635</v>
      </c>
      <c r="L2" s="6">
        <v>23.53735987784416</v>
      </c>
      <c r="M2" s="6">
        <f>100-L2</f>
        <v>76.462640122155847</v>
      </c>
      <c r="N2" s="6">
        <f>(I2*L2)/100</f>
        <v>2.3659367790817871</v>
      </c>
      <c r="O2" s="6">
        <f>N2*2</f>
        <v>4.7318735581635742</v>
      </c>
      <c r="P2" s="8">
        <f>(G2*K2*L2)/100</f>
        <v>1449.3728708655026</v>
      </c>
    </row>
    <row r="3" spans="1:16" x14ac:dyDescent="0.3">
      <c r="A3" s="2">
        <v>2</v>
      </c>
      <c r="B3" s="14" t="s">
        <v>57</v>
      </c>
      <c r="C3" s="14">
        <v>4</v>
      </c>
      <c r="D3" s="14" t="s">
        <v>15</v>
      </c>
      <c r="E3" s="14" t="s">
        <v>56</v>
      </c>
      <c r="F3" s="14">
        <v>32</v>
      </c>
      <c r="G3" s="2">
        <v>0.30220000000000002</v>
      </c>
      <c r="H3" s="15">
        <v>0.46150000000000002</v>
      </c>
      <c r="I3" s="6">
        <f t="shared" ref="I3:I37" si="0">(H3-0.0621)/0.0463</f>
        <v>8.6263498920086406</v>
      </c>
      <c r="J3" s="6">
        <f t="shared" ref="J3:J37" si="1">I3*2</f>
        <v>17.252699784017281</v>
      </c>
      <c r="K3" s="8">
        <f t="shared" ref="K3:K37" si="2">J3*1000</f>
        <v>17252.699784017281</v>
      </c>
      <c r="L3" s="6">
        <v>23.53735987784416</v>
      </c>
      <c r="M3" s="6">
        <f t="shared" ref="M3:M37" si="3">100-L3</f>
        <v>76.462640122155847</v>
      </c>
      <c r="N3" s="6">
        <f t="shared" ref="N3:N37" si="4">(I3*L3)/100</f>
        <v>2.0304150184040948</v>
      </c>
      <c r="O3" s="6">
        <f t="shared" ref="O3:O37" si="5">N3*2</f>
        <v>4.0608300368081895</v>
      </c>
      <c r="P3" s="8">
        <f t="shared" ref="P3:P25" si="6">(G3*K3*L3)/100</f>
        <v>1227.1828371234351</v>
      </c>
    </row>
    <row r="4" spans="1:16" x14ac:dyDescent="0.3">
      <c r="A4" s="2">
        <v>3</v>
      </c>
      <c r="B4" s="14" t="s">
        <v>58</v>
      </c>
      <c r="C4" s="14">
        <v>7</v>
      </c>
      <c r="D4" s="14" t="s">
        <v>15</v>
      </c>
      <c r="E4" s="14" t="s">
        <v>56</v>
      </c>
      <c r="F4" s="14">
        <v>32</v>
      </c>
      <c r="G4" s="2">
        <v>0.30399999999999999</v>
      </c>
      <c r="H4" s="15">
        <v>0.43</v>
      </c>
      <c r="I4" s="6">
        <f t="shared" si="0"/>
        <v>7.9460043196544277</v>
      </c>
      <c r="J4" s="6">
        <f t="shared" si="1"/>
        <v>15.892008639308855</v>
      </c>
      <c r="K4" s="8">
        <f t="shared" si="2"/>
        <v>15892.008639308855</v>
      </c>
      <c r="L4" s="6">
        <v>23.53735987784416</v>
      </c>
      <c r="M4" s="6">
        <f t="shared" si="3"/>
        <v>76.462640122155847</v>
      </c>
      <c r="N4" s="6">
        <f t="shared" si="4"/>
        <v>1.8702796326261051</v>
      </c>
      <c r="O4" s="6">
        <f t="shared" si="5"/>
        <v>3.7405592652522102</v>
      </c>
      <c r="P4" s="8">
        <f t="shared" si="6"/>
        <v>1137.1300166366718</v>
      </c>
    </row>
    <row r="5" spans="1:16" x14ac:dyDescent="0.3">
      <c r="A5" s="2">
        <v>4</v>
      </c>
      <c r="B5" s="14" t="s">
        <v>59</v>
      </c>
      <c r="C5" s="14">
        <v>10</v>
      </c>
      <c r="D5" s="14" t="s">
        <v>15</v>
      </c>
      <c r="E5" s="14" t="s">
        <v>56</v>
      </c>
      <c r="F5" s="14">
        <v>32</v>
      </c>
      <c r="G5" s="2">
        <v>0.30980000000000002</v>
      </c>
      <c r="H5" s="15">
        <v>0.43899999999999995</v>
      </c>
      <c r="I5" s="6">
        <f t="shared" si="0"/>
        <v>8.1403887688984877</v>
      </c>
      <c r="J5" s="6">
        <f t="shared" si="1"/>
        <v>16.280777537796975</v>
      </c>
      <c r="K5" s="8">
        <f t="shared" si="2"/>
        <v>16280.777537796976</v>
      </c>
      <c r="L5" s="6">
        <v>23.53735987784416</v>
      </c>
      <c r="M5" s="6">
        <f t="shared" si="3"/>
        <v>76.462640122155847</v>
      </c>
      <c r="N5" s="6">
        <f t="shared" si="4"/>
        <v>1.9160325999912446</v>
      </c>
      <c r="O5" s="6">
        <f t="shared" si="5"/>
        <v>3.8320651999824893</v>
      </c>
      <c r="P5" s="8">
        <f t="shared" si="6"/>
        <v>1187.1737989545754</v>
      </c>
    </row>
    <row r="6" spans="1:16" x14ac:dyDescent="0.3">
      <c r="A6" s="2">
        <v>5</v>
      </c>
      <c r="B6" s="14" t="s">
        <v>60</v>
      </c>
      <c r="C6" s="14">
        <v>13</v>
      </c>
      <c r="D6" s="14" t="s">
        <v>15</v>
      </c>
      <c r="E6" s="14" t="s">
        <v>56</v>
      </c>
      <c r="F6" s="14">
        <v>32</v>
      </c>
      <c r="G6" s="2">
        <v>0.3044</v>
      </c>
      <c r="H6" s="15">
        <v>0.50950000000000006</v>
      </c>
      <c r="I6" s="6">
        <f t="shared" si="0"/>
        <v>9.6630669546436305</v>
      </c>
      <c r="J6" s="6">
        <f t="shared" si="1"/>
        <v>19.326133909287261</v>
      </c>
      <c r="K6" s="8">
        <f t="shared" si="2"/>
        <v>19326.133909287262</v>
      </c>
      <c r="L6" s="6">
        <v>23.53735987784416</v>
      </c>
      <c r="M6" s="6">
        <f t="shared" si="3"/>
        <v>76.462640122155847</v>
      </c>
      <c r="N6" s="6">
        <f t="shared" si="4"/>
        <v>2.2744308443515076</v>
      </c>
      <c r="O6" s="6">
        <f t="shared" si="5"/>
        <v>4.5488616887030151</v>
      </c>
      <c r="P6" s="8">
        <f t="shared" si="6"/>
        <v>1384.6734980411979</v>
      </c>
    </row>
    <row r="7" spans="1:16" x14ac:dyDescent="0.3">
      <c r="A7" s="2">
        <v>6</v>
      </c>
      <c r="B7" s="14" t="s">
        <v>61</v>
      </c>
      <c r="C7" s="14">
        <v>16</v>
      </c>
      <c r="D7" s="14" t="s">
        <v>15</v>
      </c>
      <c r="E7" s="14" t="s">
        <v>56</v>
      </c>
      <c r="F7" s="14">
        <v>32</v>
      </c>
      <c r="G7" s="2">
        <v>0.30049999999999999</v>
      </c>
      <c r="H7" s="15">
        <v>0.47299999999999998</v>
      </c>
      <c r="I7" s="6">
        <f t="shared" si="0"/>
        <v>8.8747300215982712</v>
      </c>
      <c r="J7" s="6">
        <f t="shared" si="1"/>
        <v>17.749460043196542</v>
      </c>
      <c r="K7" s="8">
        <f t="shared" si="2"/>
        <v>17749.460043196541</v>
      </c>
      <c r="L7" s="6">
        <v>23.53735987784416</v>
      </c>
      <c r="M7" s="6">
        <f t="shared" si="3"/>
        <v>76.462640122155847</v>
      </c>
      <c r="N7" s="6">
        <f t="shared" si="4"/>
        <v>2.0888771433706621</v>
      </c>
      <c r="O7" s="6">
        <f t="shared" si="5"/>
        <v>4.1777542867413242</v>
      </c>
      <c r="P7" s="8">
        <f t="shared" si="6"/>
        <v>1255.4151631657678</v>
      </c>
    </row>
    <row r="8" spans="1:16" x14ac:dyDescent="0.3">
      <c r="A8" s="2">
        <v>7</v>
      </c>
      <c r="B8" s="9" t="s">
        <v>62</v>
      </c>
      <c r="C8" s="9">
        <v>19</v>
      </c>
      <c r="D8" s="9" t="s">
        <v>23</v>
      </c>
      <c r="E8" s="9" t="s">
        <v>56</v>
      </c>
      <c r="F8" s="9">
        <v>32</v>
      </c>
      <c r="G8" s="2">
        <v>0.30209999999999998</v>
      </c>
      <c r="H8" s="15">
        <v>0.46099999999999997</v>
      </c>
      <c r="I8" s="6">
        <f t="shared" si="0"/>
        <v>8.615550755939525</v>
      </c>
      <c r="J8" s="6">
        <f t="shared" si="1"/>
        <v>17.23110151187905</v>
      </c>
      <c r="K8" s="8">
        <f t="shared" si="2"/>
        <v>17231.101511879049</v>
      </c>
      <c r="L8" s="6">
        <v>20.942795786349464</v>
      </c>
      <c r="M8" s="6">
        <f t="shared" si="3"/>
        <v>79.057204213650536</v>
      </c>
      <c r="N8" s="6">
        <f t="shared" si="4"/>
        <v>1.8043372006857021</v>
      </c>
      <c r="O8" s="6">
        <f t="shared" si="5"/>
        <v>3.6086744013714043</v>
      </c>
      <c r="P8" s="8">
        <f t="shared" si="6"/>
        <v>1090.180536654301</v>
      </c>
    </row>
    <row r="9" spans="1:16" x14ac:dyDescent="0.3">
      <c r="A9" s="2">
        <v>8</v>
      </c>
      <c r="B9" s="9" t="s">
        <v>63</v>
      </c>
      <c r="C9" s="9">
        <v>22</v>
      </c>
      <c r="D9" s="9" t="s">
        <v>23</v>
      </c>
      <c r="E9" s="9" t="s">
        <v>56</v>
      </c>
      <c r="F9" s="9">
        <v>32</v>
      </c>
      <c r="G9" s="2">
        <v>0.30409999999999998</v>
      </c>
      <c r="H9" s="15">
        <v>0.51900000000000002</v>
      </c>
      <c r="I9" s="6">
        <f t="shared" si="0"/>
        <v>9.8682505399568043</v>
      </c>
      <c r="J9" s="6">
        <f t="shared" si="1"/>
        <v>19.736501079913609</v>
      </c>
      <c r="K9" s="8">
        <f t="shared" si="2"/>
        <v>19736.501079913607</v>
      </c>
      <c r="L9" s="6">
        <v>20.942795786349464</v>
      </c>
      <c r="M9" s="6">
        <f t="shared" si="3"/>
        <v>79.057204213650536</v>
      </c>
      <c r="N9" s="6">
        <f t="shared" si="4"/>
        <v>2.0666875582684821</v>
      </c>
      <c r="O9" s="6">
        <f t="shared" si="5"/>
        <v>4.1333751165369641</v>
      </c>
      <c r="P9" s="8">
        <f t="shared" si="6"/>
        <v>1256.9593729388905</v>
      </c>
    </row>
    <row r="10" spans="1:16" x14ac:dyDescent="0.3">
      <c r="A10" s="2">
        <v>9</v>
      </c>
      <c r="B10" s="9" t="s">
        <v>64</v>
      </c>
      <c r="C10" s="9">
        <v>25</v>
      </c>
      <c r="D10" s="9" t="s">
        <v>23</v>
      </c>
      <c r="E10" s="9" t="s">
        <v>56</v>
      </c>
      <c r="F10" s="9">
        <v>32</v>
      </c>
      <c r="G10" s="2">
        <v>0.30530000000000002</v>
      </c>
      <c r="H10" s="15">
        <v>0.48050000000000004</v>
      </c>
      <c r="I10" s="6">
        <f t="shared" si="0"/>
        <v>9.03671706263499</v>
      </c>
      <c r="J10" s="6">
        <f t="shared" si="1"/>
        <v>18.07343412526998</v>
      </c>
      <c r="K10" s="8">
        <f t="shared" si="2"/>
        <v>18073.434125269981</v>
      </c>
      <c r="L10" s="6">
        <v>20.942795786349464</v>
      </c>
      <c r="M10" s="6">
        <f t="shared" si="3"/>
        <v>79.057204213650536</v>
      </c>
      <c r="N10" s="6">
        <f t="shared" si="4"/>
        <v>1.8925412002178437</v>
      </c>
      <c r="O10" s="6">
        <f t="shared" si="5"/>
        <v>3.7850824004356873</v>
      </c>
      <c r="P10" s="8">
        <f t="shared" si="6"/>
        <v>1155.5856568530155</v>
      </c>
    </row>
    <row r="11" spans="1:16" x14ac:dyDescent="0.3">
      <c r="A11" s="2">
        <v>10</v>
      </c>
      <c r="B11" s="9" t="s">
        <v>65</v>
      </c>
      <c r="C11" s="9">
        <v>28</v>
      </c>
      <c r="D11" s="9" t="s">
        <v>23</v>
      </c>
      <c r="E11" s="9" t="s">
        <v>56</v>
      </c>
      <c r="F11" s="9">
        <v>32</v>
      </c>
      <c r="G11" s="2">
        <v>0.30349999999999999</v>
      </c>
      <c r="H11" s="15">
        <v>0.59650000000000003</v>
      </c>
      <c r="I11" s="6">
        <f t="shared" si="0"/>
        <v>11.542116630669545</v>
      </c>
      <c r="J11" s="6">
        <f t="shared" si="1"/>
        <v>23.08423326133909</v>
      </c>
      <c r="K11" s="8">
        <f t="shared" si="2"/>
        <v>23084.23326133909</v>
      </c>
      <c r="L11" s="6">
        <v>20.942795786349464</v>
      </c>
      <c r="M11" s="6">
        <f t="shared" si="3"/>
        <v>79.057204213650536</v>
      </c>
      <c r="N11" s="6">
        <f t="shared" si="4"/>
        <v>2.4172419153834022</v>
      </c>
      <c r="O11" s="6">
        <f t="shared" si="5"/>
        <v>4.8344838307668043</v>
      </c>
      <c r="P11" s="8">
        <f t="shared" si="6"/>
        <v>1467.265842637725</v>
      </c>
    </row>
    <row r="12" spans="1:16" x14ac:dyDescent="0.3">
      <c r="A12" s="2">
        <v>11</v>
      </c>
      <c r="B12" s="9" t="s">
        <v>66</v>
      </c>
      <c r="C12" s="9">
        <v>31</v>
      </c>
      <c r="D12" s="9" t="s">
        <v>23</v>
      </c>
      <c r="E12" s="9" t="s">
        <v>56</v>
      </c>
      <c r="F12" s="9">
        <v>32</v>
      </c>
      <c r="G12" s="2">
        <v>0.30509999999999998</v>
      </c>
      <c r="H12" s="15">
        <v>0.54</v>
      </c>
      <c r="I12" s="6">
        <f t="shared" si="0"/>
        <v>10.321814254859612</v>
      </c>
      <c r="J12" s="6">
        <f t="shared" si="1"/>
        <v>20.643628509719225</v>
      </c>
      <c r="K12" s="8">
        <f t="shared" si="2"/>
        <v>20643.628509719223</v>
      </c>
      <c r="L12" s="6">
        <v>20.942795786349464</v>
      </c>
      <c r="M12" s="6">
        <f t="shared" si="3"/>
        <v>79.057204213650536</v>
      </c>
      <c r="N12" s="6">
        <f t="shared" si="4"/>
        <v>2.1616764808415572</v>
      </c>
      <c r="O12" s="6">
        <f t="shared" si="5"/>
        <v>4.3233529616831143</v>
      </c>
      <c r="P12" s="8">
        <f t="shared" si="6"/>
        <v>1319.054988609518</v>
      </c>
    </row>
    <row r="13" spans="1:16" x14ac:dyDescent="0.3">
      <c r="A13" s="2">
        <v>12</v>
      </c>
      <c r="B13" s="9" t="s">
        <v>67</v>
      </c>
      <c r="C13" s="9">
        <v>34</v>
      </c>
      <c r="D13" s="9" t="s">
        <v>23</v>
      </c>
      <c r="E13" s="9" t="s">
        <v>56</v>
      </c>
      <c r="F13" s="9">
        <v>32</v>
      </c>
      <c r="G13" s="2">
        <v>0.30520000000000003</v>
      </c>
      <c r="H13" s="15">
        <v>0.49750000000000005</v>
      </c>
      <c r="I13" s="6">
        <f t="shared" si="0"/>
        <v>9.4038876889848826</v>
      </c>
      <c r="J13" s="6">
        <f t="shared" si="1"/>
        <v>18.807775377969765</v>
      </c>
      <c r="K13" s="8">
        <f t="shared" si="2"/>
        <v>18807.775377969767</v>
      </c>
      <c r="L13" s="6">
        <v>20.942795786349464</v>
      </c>
      <c r="M13" s="6">
        <f t="shared" si="3"/>
        <v>79.057204213650536</v>
      </c>
      <c r="N13" s="6">
        <f t="shared" si="4"/>
        <v>1.9694369946817618</v>
      </c>
      <c r="O13" s="6">
        <f t="shared" si="5"/>
        <v>3.9388739893635236</v>
      </c>
      <c r="P13" s="8">
        <f t="shared" si="6"/>
        <v>1202.1443415537476</v>
      </c>
    </row>
    <row r="14" spans="1:16" x14ac:dyDescent="0.3">
      <c r="A14" s="2">
        <v>13</v>
      </c>
      <c r="B14" s="10" t="s">
        <v>68</v>
      </c>
      <c r="C14" s="10">
        <v>2</v>
      </c>
      <c r="D14" s="10" t="s">
        <v>15</v>
      </c>
      <c r="E14" s="10" t="s">
        <v>16</v>
      </c>
      <c r="F14" s="10">
        <v>32</v>
      </c>
      <c r="G14" s="2">
        <v>0.3009</v>
      </c>
      <c r="H14" s="15">
        <v>0.52750000000000008</v>
      </c>
      <c r="I14" s="6">
        <f t="shared" si="0"/>
        <v>10.051835853131751</v>
      </c>
      <c r="J14" s="6">
        <f t="shared" si="1"/>
        <v>20.103671706263501</v>
      </c>
      <c r="K14" s="8">
        <f t="shared" si="2"/>
        <v>20103.6717062635</v>
      </c>
      <c r="L14" s="6">
        <v>21.488836538644421</v>
      </c>
      <c r="M14" s="6">
        <f t="shared" si="3"/>
        <v>78.511163461355579</v>
      </c>
      <c r="N14" s="6">
        <f t="shared" si="4"/>
        <v>2.1600225756123357</v>
      </c>
      <c r="O14" s="6">
        <f t="shared" si="5"/>
        <v>4.3200451512246714</v>
      </c>
      <c r="P14" s="8">
        <f t="shared" si="6"/>
        <v>1299.9015860035036</v>
      </c>
    </row>
    <row r="15" spans="1:16" x14ac:dyDescent="0.3">
      <c r="A15" s="2">
        <v>14</v>
      </c>
      <c r="B15" s="10" t="s">
        <v>69</v>
      </c>
      <c r="C15" s="10">
        <v>5</v>
      </c>
      <c r="D15" s="10" t="s">
        <v>15</v>
      </c>
      <c r="E15" s="10" t="s">
        <v>16</v>
      </c>
      <c r="F15" s="10">
        <v>32</v>
      </c>
      <c r="G15" s="2">
        <v>0.30730000000000002</v>
      </c>
      <c r="H15" s="15">
        <v>0.52750000000000008</v>
      </c>
      <c r="I15" s="6">
        <f t="shared" si="0"/>
        <v>10.051835853131751</v>
      </c>
      <c r="J15" s="6">
        <f t="shared" si="1"/>
        <v>20.103671706263501</v>
      </c>
      <c r="K15" s="8">
        <f t="shared" si="2"/>
        <v>20103.6717062635</v>
      </c>
      <c r="L15" s="6">
        <v>21.488836538644421</v>
      </c>
      <c r="M15" s="6">
        <f t="shared" si="3"/>
        <v>78.511163461355579</v>
      </c>
      <c r="N15" s="6">
        <f t="shared" si="4"/>
        <v>2.1600225756123357</v>
      </c>
      <c r="O15" s="6">
        <f t="shared" si="5"/>
        <v>4.3200451512246714</v>
      </c>
      <c r="P15" s="8">
        <f t="shared" si="6"/>
        <v>1327.5498749713413</v>
      </c>
    </row>
    <row r="16" spans="1:16" x14ac:dyDescent="0.3">
      <c r="A16" s="2">
        <v>15</v>
      </c>
      <c r="B16" s="10" t="s">
        <v>70</v>
      </c>
      <c r="C16" s="10">
        <v>8</v>
      </c>
      <c r="D16" s="10" t="s">
        <v>15</v>
      </c>
      <c r="E16" s="10" t="s">
        <v>16</v>
      </c>
      <c r="F16" s="10">
        <v>32</v>
      </c>
      <c r="G16" s="2">
        <v>0.30170000000000002</v>
      </c>
      <c r="H16" s="15">
        <v>0.55800000000000005</v>
      </c>
      <c r="I16" s="6">
        <f t="shared" si="0"/>
        <v>10.710583153347732</v>
      </c>
      <c r="J16" s="6">
        <f t="shared" si="1"/>
        <v>21.421166306695465</v>
      </c>
      <c r="K16" s="8">
        <f t="shared" si="2"/>
        <v>21421.166306695464</v>
      </c>
      <c r="L16" s="6">
        <v>21.488836538644421</v>
      </c>
      <c r="M16" s="6">
        <f t="shared" si="3"/>
        <v>78.511163461355579</v>
      </c>
      <c r="N16" s="6">
        <f t="shared" si="4"/>
        <v>2.3015797061584813</v>
      </c>
      <c r="O16" s="6">
        <f t="shared" si="5"/>
        <v>4.6031594123169626</v>
      </c>
      <c r="P16" s="8">
        <f t="shared" si="6"/>
        <v>1388.7731946960278</v>
      </c>
    </row>
    <row r="17" spans="1:18" x14ac:dyDescent="0.3">
      <c r="A17" s="2">
        <v>16</v>
      </c>
      <c r="B17" s="10" t="s">
        <v>71</v>
      </c>
      <c r="C17" s="10">
        <v>11</v>
      </c>
      <c r="D17" s="10" t="s">
        <v>15</v>
      </c>
      <c r="E17" s="10" t="s">
        <v>16</v>
      </c>
      <c r="F17" s="10">
        <v>32</v>
      </c>
      <c r="G17" s="2">
        <v>0.30230000000000001</v>
      </c>
      <c r="H17" s="15">
        <v>0.51649999999999996</v>
      </c>
      <c r="I17" s="6">
        <f t="shared" si="0"/>
        <v>9.8142548596112302</v>
      </c>
      <c r="J17" s="6">
        <f t="shared" si="1"/>
        <v>19.62850971922246</v>
      </c>
      <c r="K17" s="8">
        <f t="shared" si="2"/>
        <v>19628.50971922246</v>
      </c>
      <c r="L17" s="6">
        <v>21.488836538644421</v>
      </c>
      <c r="M17" s="6">
        <f t="shared" si="3"/>
        <v>78.511163461355579</v>
      </c>
      <c r="N17" s="6">
        <f t="shared" si="4"/>
        <v>2.1089691842678238</v>
      </c>
      <c r="O17" s="6">
        <f t="shared" si="5"/>
        <v>4.2179383685356475</v>
      </c>
      <c r="P17" s="8">
        <f t="shared" si="6"/>
        <v>1275.0827688083261</v>
      </c>
    </row>
    <row r="18" spans="1:18" x14ac:dyDescent="0.3">
      <c r="A18" s="2">
        <v>17</v>
      </c>
      <c r="B18" s="10" t="s">
        <v>72</v>
      </c>
      <c r="C18" s="10">
        <v>14</v>
      </c>
      <c r="D18" s="10" t="s">
        <v>15</v>
      </c>
      <c r="E18" s="10" t="s">
        <v>16</v>
      </c>
      <c r="F18" s="10">
        <v>32</v>
      </c>
      <c r="G18" s="2">
        <v>0.3014</v>
      </c>
      <c r="H18" s="15">
        <v>0.44800000000000001</v>
      </c>
      <c r="I18" s="6">
        <f t="shared" si="0"/>
        <v>8.3347732181425496</v>
      </c>
      <c r="J18" s="6">
        <f t="shared" si="1"/>
        <v>16.669546436285099</v>
      </c>
      <c r="K18" s="8">
        <f t="shared" si="2"/>
        <v>16669.546436285098</v>
      </c>
      <c r="L18" s="6">
        <v>21.488836538644421</v>
      </c>
      <c r="M18" s="6">
        <f t="shared" si="3"/>
        <v>78.511163461355579</v>
      </c>
      <c r="N18" s="6">
        <f t="shared" si="4"/>
        <v>1.7910457927133658</v>
      </c>
      <c r="O18" s="6">
        <f t="shared" si="5"/>
        <v>3.5820915854267317</v>
      </c>
      <c r="P18" s="8">
        <f t="shared" si="6"/>
        <v>1079.6424038476168</v>
      </c>
    </row>
    <row r="19" spans="1:18" x14ac:dyDescent="0.3">
      <c r="A19" s="2">
        <v>18</v>
      </c>
      <c r="B19" s="10" t="s">
        <v>73</v>
      </c>
      <c r="C19" s="10">
        <v>17</v>
      </c>
      <c r="D19" s="10" t="s">
        <v>15</v>
      </c>
      <c r="E19" s="10" t="s">
        <v>16</v>
      </c>
      <c r="F19" s="10">
        <v>32</v>
      </c>
      <c r="G19" s="2">
        <v>0.30199999999999999</v>
      </c>
      <c r="H19" s="15">
        <v>0.501</v>
      </c>
      <c r="I19" s="6">
        <f t="shared" si="0"/>
        <v>9.4794816414686824</v>
      </c>
      <c r="J19" s="6">
        <f t="shared" si="1"/>
        <v>18.958963282937365</v>
      </c>
      <c r="K19" s="8">
        <f t="shared" si="2"/>
        <v>18958.963282937366</v>
      </c>
      <c r="L19" s="6">
        <v>21.488836538644421</v>
      </c>
      <c r="M19" s="6">
        <f t="shared" si="3"/>
        <v>78.511163461355579</v>
      </c>
      <c r="N19" s="6">
        <f t="shared" si="4"/>
        <v>2.037030314646012</v>
      </c>
      <c r="O19" s="6">
        <f t="shared" si="5"/>
        <v>4.0740606292920241</v>
      </c>
      <c r="P19" s="8">
        <f t="shared" si="6"/>
        <v>1230.3663100461915</v>
      </c>
    </row>
    <row r="20" spans="1:18" x14ac:dyDescent="0.3">
      <c r="A20" s="2">
        <v>19</v>
      </c>
      <c r="B20" s="11" t="s">
        <v>74</v>
      </c>
      <c r="C20" s="11">
        <v>20</v>
      </c>
      <c r="D20" s="11" t="s">
        <v>23</v>
      </c>
      <c r="E20" s="11" t="s">
        <v>16</v>
      </c>
      <c r="F20" s="11">
        <v>32</v>
      </c>
      <c r="G20" s="2">
        <v>0.30990000000000001</v>
      </c>
      <c r="H20" s="15">
        <v>0.438</v>
      </c>
      <c r="I20" s="6">
        <f t="shared" si="0"/>
        <v>8.1187904967602584</v>
      </c>
      <c r="J20" s="6">
        <f t="shared" si="1"/>
        <v>16.237580993520517</v>
      </c>
      <c r="K20" s="8">
        <f t="shared" si="2"/>
        <v>16237.580993520516</v>
      </c>
      <c r="L20" s="6">
        <v>23.128367666431814</v>
      </c>
      <c r="M20" s="6">
        <f t="shared" si="3"/>
        <v>76.871632333568186</v>
      </c>
      <c r="N20" s="6">
        <f t="shared" si="4"/>
        <v>1.8777437161580384</v>
      </c>
      <c r="O20" s="6">
        <f t="shared" si="5"/>
        <v>3.7554874323160767</v>
      </c>
      <c r="P20" s="8">
        <f t="shared" si="6"/>
        <v>1163.8255552747523</v>
      </c>
    </row>
    <row r="21" spans="1:18" x14ac:dyDescent="0.3">
      <c r="A21" s="2">
        <v>20</v>
      </c>
      <c r="B21" s="11" t="s">
        <v>75</v>
      </c>
      <c r="C21" s="11">
        <v>23</v>
      </c>
      <c r="D21" s="11" t="s">
        <v>23</v>
      </c>
      <c r="E21" s="11" t="s">
        <v>16</v>
      </c>
      <c r="F21" s="11">
        <v>32</v>
      </c>
      <c r="G21" s="2">
        <v>0.30530000000000002</v>
      </c>
      <c r="H21" s="15">
        <v>0.54149999999999998</v>
      </c>
      <c r="I21" s="6">
        <f t="shared" si="0"/>
        <v>10.354211663066954</v>
      </c>
      <c r="J21" s="6">
        <f t="shared" si="1"/>
        <v>20.708423326133907</v>
      </c>
      <c r="K21" s="8">
        <f t="shared" si="2"/>
        <v>20708.423326133907</v>
      </c>
      <c r="L21" s="6">
        <v>23.128367666431814</v>
      </c>
      <c r="M21" s="6">
        <f t="shared" si="3"/>
        <v>76.871632333568186</v>
      </c>
      <c r="N21" s="6">
        <f t="shared" si="4"/>
        <v>2.3947601423946892</v>
      </c>
      <c r="O21" s="6">
        <f t="shared" si="5"/>
        <v>4.7895202847893783</v>
      </c>
      <c r="P21" s="8">
        <f t="shared" si="6"/>
        <v>1462.2405429461971</v>
      </c>
    </row>
    <row r="22" spans="1:18" x14ac:dyDescent="0.3">
      <c r="A22" s="2">
        <v>21</v>
      </c>
      <c r="B22" s="11" t="s">
        <v>76</v>
      </c>
      <c r="C22" s="11">
        <v>26</v>
      </c>
      <c r="D22" s="11" t="s">
        <v>23</v>
      </c>
      <c r="E22" s="11" t="s">
        <v>16</v>
      </c>
      <c r="F22" s="11">
        <v>32</v>
      </c>
      <c r="G22" s="2">
        <v>0.30299999999999999</v>
      </c>
      <c r="H22" s="15">
        <v>0.51100000000000001</v>
      </c>
      <c r="I22" s="6">
        <f t="shared" si="0"/>
        <v>9.6954643628509718</v>
      </c>
      <c r="J22" s="6">
        <f t="shared" si="1"/>
        <v>19.390928725701944</v>
      </c>
      <c r="K22" s="8">
        <f t="shared" si="2"/>
        <v>19390.928725701942</v>
      </c>
      <c r="L22" s="6">
        <v>23.128367666431814</v>
      </c>
      <c r="M22" s="6">
        <f t="shared" si="3"/>
        <v>76.871632333568186</v>
      </c>
      <c r="N22" s="6">
        <f t="shared" si="4"/>
        <v>2.2424026448080436</v>
      </c>
      <c r="O22" s="6">
        <f t="shared" si="5"/>
        <v>4.4848052896160873</v>
      </c>
      <c r="P22" s="8">
        <f t="shared" si="6"/>
        <v>1358.8960027536743</v>
      </c>
    </row>
    <row r="23" spans="1:18" x14ac:dyDescent="0.3">
      <c r="A23" s="2">
        <v>22</v>
      </c>
      <c r="B23" s="11" t="s">
        <v>77</v>
      </c>
      <c r="C23" s="11">
        <v>29</v>
      </c>
      <c r="D23" s="11" t="s">
        <v>23</v>
      </c>
      <c r="E23" s="11" t="s">
        <v>16</v>
      </c>
      <c r="F23" s="11">
        <v>32</v>
      </c>
      <c r="G23" s="2">
        <v>0.3019</v>
      </c>
      <c r="H23" s="15">
        <v>0.42000000000000004</v>
      </c>
      <c r="I23" s="6">
        <f t="shared" si="0"/>
        <v>7.7300215982721392</v>
      </c>
      <c r="J23" s="6">
        <f t="shared" si="1"/>
        <v>15.460043196544278</v>
      </c>
      <c r="K23" s="8">
        <f t="shared" si="2"/>
        <v>15460.043196544279</v>
      </c>
      <c r="L23" s="6">
        <v>23.128367666431814</v>
      </c>
      <c r="M23" s="6">
        <f t="shared" si="3"/>
        <v>76.871632333568186</v>
      </c>
      <c r="N23" s="6">
        <f t="shared" si="4"/>
        <v>1.7878278159429692</v>
      </c>
      <c r="O23" s="6">
        <f t="shared" si="5"/>
        <v>3.5756556318859385</v>
      </c>
      <c r="P23" s="8">
        <f t="shared" si="6"/>
        <v>1079.4904352663648</v>
      </c>
    </row>
    <row r="24" spans="1:18" x14ac:dyDescent="0.3">
      <c r="A24" s="2">
        <v>23</v>
      </c>
      <c r="B24" s="11" t="s">
        <v>78</v>
      </c>
      <c r="C24" s="11">
        <v>32</v>
      </c>
      <c r="D24" s="11" t="s">
        <v>23</v>
      </c>
      <c r="E24" s="11" t="s">
        <v>16</v>
      </c>
      <c r="F24" s="11">
        <v>32</v>
      </c>
      <c r="G24" s="2">
        <v>0.30459999999999998</v>
      </c>
      <c r="H24" s="15">
        <v>0.50449999999999995</v>
      </c>
      <c r="I24" s="6">
        <f t="shared" si="0"/>
        <v>9.5550755939524823</v>
      </c>
      <c r="J24" s="6">
        <f t="shared" si="1"/>
        <v>19.110151187904965</v>
      </c>
      <c r="K24" s="8">
        <f t="shared" si="2"/>
        <v>19110.151187904965</v>
      </c>
      <c r="L24" s="6">
        <v>23.128367666431814</v>
      </c>
      <c r="M24" s="6">
        <f t="shared" si="3"/>
        <v>76.871632333568186</v>
      </c>
      <c r="N24" s="6">
        <f t="shared" si="4"/>
        <v>2.2099330141748235</v>
      </c>
      <c r="O24" s="6">
        <f t="shared" si="5"/>
        <v>4.4198660283496469</v>
      </c>
      <c r="P24" s="8">
        <f t="shared" si="6"/>
        <v>1346.2911922353026</v>
      </c>
    </row>
    <row r="25" spans="1:18" x14ac:dyDescent="0.3">
      <c r="A25" s="2">
        <v>24</v>
      </c>
      <c r="B25" s="11" t="s">
        <v>79</v>
      </c>
      <c r="C25" s="11">
        <v>35</v>
      </c>
      <c r="D25" s="11" t="s">
        <v>23</v>
      </c>
      <c r="E25" s="11" t="s">
        <v>16</v>
      </c>
      <c r="F25" s="11">
        <v>32</v>
      </c>
      <c r="G25" s="2">
        <v>0.30599999999999999</v>
      </c>
      <c r="H25" s="15">
        <v>0.52500000000000002</v>
      </c>
      <c r="I25" s="6">
        <f t="shared" si="0"/>
        <v>9.9978401727861783</v>
      </c>
      <c r="J25" s="6">
        <f t="shared" si="1"/>
        <v>19.995680345572357</v>
      </c>
      <c r="K25" s="8">
        <f t="shared" si="2"/>
        <v>19995.680345572357</v>
      </c>
      <c r="L25" s="6">
        <v>23.128367666431814</v>
      </c>
      <c r="M25" s="6">
        <f t="shared" si="3"/>
        <v>76.871632333568186</v>
      </c>
      <c r="N25" s="6">
        <f t="shared" si="4"/>
        <v>2.3123372338642092</v>
      </c>
      <c r="O25" s="6">
        <f t="shared" si="5"/>
        <v>4.6246744677284184</v>
      </c>
      <c r="P25" s="8">
        <f t="shared" si="6"/>
        <v>1415.150387124896</v>
      </c>
    </row>
    <row r="26" spans="1:18" x14ac:dyDescent="0.3">
      <c r="A26" s="2">
        <v>25</v>
      </c>
      <c r="B26" s="9" t="s">
        <v>80</v>
      </c>
      <c r="C26" s="9">
        <v>3</v>
      </c>
      <c r="D26" s="9" t="s">
        <v>15</v>
      </c>
      <c r="E26" s="9" t="s">
        <v>30</v>
      </c>
      <c r="F26" s="9">
        <v>32</v>
      </c>
      <c r="G26" s="2">
        <v>0.30220000000000002</v>
      </c>
      <c r="H26" s="15">
        <v>0.55099999999999993</v>
      </c>
      <c r="I26" s="6">
        <f t="shared" si="0"/>
        <v>10.559395248380127</v>
      </c>
      <c r="J26" s="6">
        <f t="shared" si="1"/>
        <v>21.118790496760255</v>
      </c>
      <c r="K26" s="8">
        <f t="shared" si="2"/>
        <v>21118.790496760255</v>
      </c>
      <c r="L26" s="16">
        <v>27.864206992433964</v>
      </c>
      <c r="M26" s="6">
        <f t="shared" si="3"/>
        <v>72.135793007566036</v>
      </c>
      <c r="N26" s="6">
        <f t="shared" si="4"/>
        <v>2.9422917491578748</v>
      </c>
      <c r="O26" s="6">
        <f t="shared" si="5"/>
        <v>5.8845834983157497</v>
      </c>
      <c r="P26" s="8">
        <v>1155.908736574163</v>
      </c>
      <c r="R26" s="17"/>
    </row>
    <row r="27" spans="1:18" x14ac:dyDescent="0.3">
      <c r="A27" s="2">
        <v>26</v>
      </c>
      <c r="B27" s="9" t="s">
        <v>81</v>
      </c>
      <c r="C27" s="9">
        <v>6</v>
      </c>
      <c r="D27" s="9" t="s">
        <v>15</v>
      </c>
      <c r="E27" s="9" t="s">
        <v>30</v>
      </c>
      <c r="F27" s="9">
        <v>32</v>
      </c>
      <c r="G27" s="2">
        <v>0.30830000000000002</v>
      </c>
      <c r="H27" s="15">
        <v>0.501</v>
      </c>
      <c r="I27" s="6">
        <f t="shared" si="0"/>
        <v>9.4794816414686824</v>
      </c>
      <c r="J27" s="6">
        <f t="shared" si="1"/>
        <v>18.958963282937365</v>
      </c>
      <c r="K27" s="8">
        <f t="shared" si="2"/>
        <v>18958.963282937366</v>
      </c>
      <c r="L27" s="16">
        <v>27.864206992433964</v>
      </c>
      <c r="M27" s="6">
        <f t="shared" si="3"/>
        <v>72.135793007566036</v>
      </c>
      <c r="N27" s="6">
        <f t="shared" si="4"/>
        <v>2.6413823863886101</v>
      </c>
      <c r="O27" s="6">
        <f t="shared" si="5"/>
        <v>5.2827647727772202</v>
      </c>
      <c r="P27" s="8">
        <v>1058.6396466406914</v>
      </c>
      <c r="R27" s="17"/>
    </row>
    <row r="28" spans="1:18" x14ac:dyDescent="0.3">
      <c r="A28" s="2">
        <v>27</v>
      </c>
      <c r="B28" s="9" t="s">
        <v>82</v>
      </c>
      <c r="C28" s="9">
        <v>9</v>
      </c>
      <c r="D28" s="9" t="s">
        <v>15</v>
      </c>
      <c r="E28" s="9" t="s">
        <v>30</v>
      </c>
      <c r="F28" s="9">
        <v>32</v>
      </c>
      <c r="G28" s="2">
        <v>0.30259999999999998</v>
      </c>
      <c r="H28" s="15">
        <v>0.54200000000000004</v>
      </c>
      <c r="I28" s="6">
        <f t="shared" si="0"/>
        <v>10.365010799136069</v>
      </c>
      <c r="J28" s="6">
        <f t="shared" si="1"/>
        <v>20.730021598272138</v>
      </c>
      <c r="K28" s="8">
        <f t="shared" si="2"/>
        <v>20730.021598272138</v>
      </c>
      <c r="L28" s="16">
        <v>27.864206992433964</v>
      </c>
      <c r="M28" s="6">
        <f t="shared" si="3"/>
        <v>72.135793007566036</v>
      </c>
      <c r="N28" s="6">
        <f t="shared" si="4"/>
        <v>2.888128063859408</v>
      </c>
      <c r="O28" s="6">
        <f t="shared" si="5"/>
        <v>5.776256127718816</v>
      </c>
      <c r="P28" s="8">
        <v>1136.131817761014</v>
      </c>
      <c r="R28" s="17"/>
    </row>
    <row r="29" spans="1:18" x14ac:dyDescent="0.3">
      <c r="A29" s="2">
        <v>28</v>
      </c>
      <c r="B29" s="9" t="s">
        <v>83</v>
      </c>
      <c r="C29" s="9">
        <v>12</v>
      </c>
      <c r="D29" s="9" t="s">
        <v>15</v>
      </c>
      <c r="E29" s="9" t="s">
        <v>30</v>
      </c>
      <c r="F29" s="9">
        <v>32</v>
      </c>
      <c r="G29" s="2">
        <v>0.30680000000000002</v>
      </c>
      <c r="H29" s="15">
        <v>0.59399999999999997</v>
      </c>
      <c r="I29" s="6">
        <f t="shared" si="0"/>
        <v>11.488120950323973</v>
      </c>
      <c r="J29" s="6">
        <f t="shared" si="1"/>
        <v>22.976241900647945</v>
      </c>
      <c r="K29" s="8">
        <f t="shared" si="2"/>
        <v>22976.241900647947</v>
      </c>
      <c r="L29" s="16">
        <v>27.864206992433964</v>
      </c>
      <c r="M29" s="6">
        <f t="shared" si="3"/>
        <v>72.135793007566036</v>
      </c>
      <c r="N29" s="6">
        <f t="shared" si="4"/>
        <v>3.2010738011394437</v>
      </c>
      <c r="O29" s="6">
        <f t="shared" si="5"/>
        <v>6.4021476022788875</v>
      </c>
      <c r="P29" s="8">
        <v>1276.7162748464557</v>
      </c>
      <c r="R29" s="17"/>
    </row>
    <row r="30" spans="1:18" x14ac:dyDescent="0.3">
      <c r="A30" s="2">
        <v>29</v>
      </c>
      <c r="B30" s="9" t="s">
        <v>84</v>
      </c>
      <c r="C30" s="9">
        <v>15</v>
      </c>
      <c r="D30" s="9" t="s">
        <v>15</v>
      </c>
      <c r="E30" s="9" t="s">
        <v>30</v>
      </c>
      <c r="F30" s="9">
        <v>32</v>
      </c>
      <c r="G30" s="2">
        <v>0.3004</v>
      </c>
      <c r="H30" s="15">
        <v>0.62650000000000006</v>
      </c>
      <c r="I30" s="6">
        <f t="shared" si="0"/>
        <v>12.190064794816415</v>
      </c>
      <c r="J30" s="6">
        <f t="shared" si="1"/>
        <v>24.38012958963283</v>
      </c>
      <c r="K30" s="8">
        <f t="shared" si="2"/>
        <v>24380.12958963283</v>
      </c>
      <c r="L30" s="16">
        <v>27.864206992433964</v>
      </c>
      <c r="M30" s="6">
        <f t="shared" si="3"/>
        <v>72.135793007566036</v>
      </c>
      <c r="N30" s="6">
        <f t="shared" si="4"/>
        <v>3.3966648869394662</v>
      </c>
      <c r="O30" s="6">
        <f t="shared" si="5"/>
        <v>6.7933297738789324</v>
      </c>
      <c r="P30" s="8">
        <v>1326.4655716476004</v>
      </c>
      <c r="R30" s="17"/>
    </row>
    <row r="31" spans="1:18" x14ac:dyDescent="0.3">
      <c r="A31" s="2">
        <v>30</v>
      </c>
      <c r="B31" s="9" t="s">
        <v>85</v>
      </c>
      <c r="C31" s="9">
        <v>18</v>
      </c>
      <c r="D31" s="9" t="s">
        <v>15</v>
      </c>
      <c r="E31" s="9" t="s">
        <v>30</v>
      </c>
      <c r="F31" s="9">
        <v>32</v>
      </c>
      <c r="G31" s="2">
        <v>0.30049999999999999</v>
      </c>
      <c r="H31" s="15">
        <v>0.70950000000000002</v>
      </c>
      <c r="I31" s="6">
        <f t="shared" si="0"/>
        <v>13.982721382289416</v>
      </c>
      <c r="J31" s="6">
        <f t="shared" si="1"/>
        <v>27.965442764578832</v>
      </c>
      <c r="K31" s="8">
        <f t="shared" si="2"/>
        <v>27965.442764578831</v>
      </c>
      <c r="L31" s="16">
        <v>27.864206992433964</v>
      </c>
      <c r="M31" s="6">
        <f t="shared" si="3"/>
        <v>72.135793007566036</v>
      </c>
      <c r="N31" s="6">
        <f t="shared" si="4"/>
        <v>3.8961744291364466</v>
      </c>
      <c r="O31" s="6">
        <f t="shared" si="5"/>
        <v>7.7923488582728933</v>
      </c>
      <c r="P31" s="8">
        <v>1522.0405407421524</v>
      </c>
      <c r="R31" s="17"/>
    </row>
    <row r="32" spans="1:18" x14ac:dyDescent="0.3">
      <c r="A32" s="2">
        <v>31</v>
      </c>
      <c r="B32" s="18" t="s">
        <v>86</v>
      </c>
      <c r="C32" s="18">
        <v>21</v>
      </c>
      <c r="D32" s="18" t="s">
        <v>23</v>
      </c>
      <c r="E32" s="18" t="s">
        <v>30</v>
      </c>
      <c r="F32" s="18">
        <v>32</v>
      </c>
      <c r="G32" s="2">
        <v>0.3029</v>
      </c>
      <c r="H32" s="15">
        <v>0.54400000000000004</v>
      </c>
      <c r="I32" s="6">
        <f t="shared" si="0"/>
        <v>10.408207343412528</v>
      </c>
      <c r="J32" s="6">
        <f t="shared" si="1"/>
        <v>20.816414686825055</v>
      </c>
      <c r="K32" s="8">
        <f t="shared" si="2"/>
        <v>20816.414686825054</v>
      </c>
      <c r="L32" s="16">
        <v>24.797022205613359</v>
      </c>
      <c r="M32" s="6">
        <f t="shared" si="3"/>
        <v>75.202977794386641</v>
      </c>
      <c r="N32" s="6">
        <f t="shared" si="4"/>
        <v>2.5809254861522852</v>
      </c>
      <c r="O32" s="6">
        <f t="shared" si="5"/>
        <v>5.1618509723045705</v>
      </c>
      <c r="P32" s="8">
        <v>1016.2910286821852</v>
      </c>
      <c r="R32" s="17"/>
    </row>
    <row r="33" spans="1:18" x14ac:dyDescent="0.3">
      <c r="A33" s="2">
        <v>32</v>
      </c>
      <c r="B33" s="18" t="s">
        <v>87</v>
      </c>
      <c r="C33" s="18">
        <v>24</v>
      </c>
      <c r="D33" s="18" t="s">
        <v>23</v>
      </c>
      <c r="E33" s="18" t="s">
        <v>30</v>
      </c>
      <c r="F33" s="18">
        <v>32</v>
      </c>
      <c r="G33" s="2">
        <v>0.3009</v>
      </c>
      <c r="H33" s="15">
        <v>0.69950000000000001</v>
      </c>
      <c r="I33" s="6">
        <f t="shared" si="0"/>
        <v>13.766738660907127</v>
      </c>
      <c r="J33" s="6">
        <f t="shared" si="1"/>
        <v>27.533477321814253</v>
      </c>
      <c r="K33" s="8">
        <f t="shared" si="2"/>
        <v>27533.477321814255</v>
      </c>
      <c r="L33" s="16">
        <v>24.797022205613359</v>
      </c>
      <c r="M33" s="6">
        <f t="shared" si="3"/>
        <v>75.202977794386641</v>
      </c>
      <c r="N33" s="6">
        <f t="shared" si="4"/>
        <v>3.4137412427338996</v>
      </c>
      <c r="O33" s="6">
        <f t="shared" si="5"/>
        <v>6.8274824854677991</v>
      </c>
      <c r="P33" s="8">
        <v>1335.3531619202199</v>
      </c>
      <c r="R33" s="17"/>
    </row>
    <row r="34" spans="1:18" x14ac:dyDescent="0.3">
      <c r="A34" s="2">
        <v>33</v>
      </c>
      <c r="B34" s="18" t="s">
        <v>88</v>
      </c>
      <c r="C34" s="18">
        <v>27</v>
      </c>
      <c r="D34" s="18" t="s">
        <v>23</v>
      </c>
      <c r="E34" s="18" t="s">
        <v>30</v>
      </c>
      <c r="F34" s="18">
        <v>32</v>
      </c>
      <c r="G34" s="2">
        <v>0.30740000000000001</v>
      </c>
      <c r="H34" s="15">
        <v>0.70550000000000002</v>
      </c>
      <c r="I34" s="6">
        <f t="shared" si="0"/>
        <v>13.8963282937365</v>
      </c>
      <c r="J34" s="6">
        <f t="shared" si="1"/>
        <v>27.792656587473001</v>
      </c>
      <c r="K34" s="8">
        <f t="shared" si="2"/>
        <v>27792.656587473</v>
      </c>
      <c r="L34" s="16">
        <v>24.797022205613359</v>
      </c>
      <c r="M34" s="6">
        <f t="shared" si="3"/>
        <v>75.202977794386641</v>
      </c>
      <c r="N34" s="6">
        <f t="shared" si="4"/>
        <v>3.4458756127627721</v>
      </c>
      <c r="O34" s="6">
        <f t="shared" si="5"/>
        <v>6.8917512255255442</v>
      </c>
      <c r="P34" s="8">
        <v>1377.0408123722591</v>
      </c>
      <c r="R34" s="17"/>
    </row>
    <row r="35" spans="1:18" x14ac:dyDescent="0.3">
      <c r="A35" s="2">
        <v>34</v>
      </c>
      <c r="B35" s="18" t="s">
        <v>89</v>
      </c>
      <c r="C35" s="18">
        <v>30</v>
      </c>
      <c r="D35" s="18" t="s">
        <v>23</v>
      </c>
      <c r="E35" s="18" t="s">
        <v>30</v>
      </c>
      <c r="F35" s="18">
        <v>32</v>
      </c>
      <c r="G35" s="2">
        <v>0.30120000000000002</v>
      </c>
      <c r="H35" s="15">
        <v>0.62850000000000006</v>
      </c>
      <c r="I35" s="6">
        <f t="shared" si="0"/>
        <v>12.233261339092873</v>
      </c>
      <c r="J35" s="6">
        <f t="shared" si="1"/>
        <v>24.466522678185747</v>
      </c>
      <c r="K35" s="8">
        <f t="shared" si="2"/>
        <v>24466.522678185745</v>
      </c>
      <c r="L35" s="16">
        <v>24.797022205613359</v>
      </c>
      <c r="M35" s="6">
        <f t="shared" si="3"/>
        <v>75.202977794386641</v>
      </c>
      <c r="N35" s="6">
        <f t="shared" si="4"/>
        <v>3.0334845307255738</v>
      </c>
      <c r="O35" s="6">
        <f t="shared" si="5"/>
        <v>6.0669690614511476</v>
      </c>
      <c r="P35" s="8">
        <v>1187.7912028509061</v>
      </c>
      <c r="R35" s="17"/>
    </row>
    <row r="36" spans="1:18" x14ac:dyDescent="0.3">
      <c r="A36" s="2">
        <v>35</v>
      </c>
      <c r="B36" s="18" t="s">
        <v>90</v>
      </c>
      <c r="C36" s="18">
        <v>33</v>
      </c>
      <c r="D36" s="18" t="s">
        <v>23</v>
      </c>
      <c r="E36" s="18" t="s">
        <v>30</v>
      </c>
      <c r="F36" s="18">
        <v>32</v>
      </c>
      <c r="G36" s="2">
        <v>0.30680000000000002</v>
      </c>
      <c r="H36" s="15">
        <v>0.63</v>
      </c>
      <c r="I36" s="6">
        <f t="shared" si="0"/>
        <v>12.265658747300215</v>
      </c>
      <c r="J36" s="6">
        <f t="shared" si="1"/>
        <v>24.53131749460043</v>
      </c>
      <c r="K36" s="8">
        <f t="shared" si="2"/>
        <v>24531.317494600429</v>
      </c>
      <c r="L36" s="16">
        <v>24.797022205613359</v>
      </c>
      <c r="M36" s="6">
        <f t="shared" si="3"/>
        <v>75.202977794386641</v>
      </c>
      <c r="N36" s="6">
        <f t="shared" si="4"/>
        <v>3.0415181232327915</v>
      </c>
      <c r="O36" s="6">
        <f t="shared" si="5"/>
        <v>6.0830362464655829</v>
      </c>
      <c r="P36" s="8">
        <v>1213.0790882701667</v>
      </c>
      <c r="R36" s="17"/>
    </row>
    <row r="37" spans="1:18" x14ac:dyDescent="0.3">
      <c r="A37" s="2">
        <v>36</v>
      </c>
      <c r="B37" s="18" t="s">
        <v>91</v>
      </c>
      <c r="C37" s="18">
        <v>36</v>
      </c>
      <c r="D37" s="18" t="s">
        <v>23</v>
      </c>
      <c r="E37" s="18" t="s">
        <v>30</v>
      </c>
      <c r="F37" s="18">
        <v>32</v>
      </c>
      <c r="G37" s="2">
        <v>0.30380000000000001</v>
      </c>
      <c r="H37" s="15">
        <v>0.67200000000000004</v>
      </c>
      <c r="I37" s="6">
        <f t="shared" si="0"/>
        <v>13.172786177105831</v>
      </c>
      <c r="J37" s="6">
        <f t="shared" si="1"/>
        <v>26.345572354211662</v>
      </c>
      <c r="K37" s="8">
        <f t="shared" si="2"/>
        <v>26345.572354211661</v>
      </c>
      <c r="L37" s="16">
        <v>24.797022205613359</v>
      </c>
      <c r="M37" s="6">
        <f t="shared" si="3"/>
        <v>75.202977794386641</v>
      </c>
      <c r="N37" s="6">
        <f t="shared" si="4"/>
        <v>3.2664587134349001</v>
      </c>
      <c r="O37" s="6">
        <f t="shared" si="5"/>
        <v>6.5329174268698003</v>
      </c>
      <c r="P37" s="8">
        <v>1290.0552042839795</v>
      </c>
      <c r="R37" s="17"/>
    </row>
    <row r="39" spans="1:18" x14ac:dyDescent="0.3">
      <c r="L39" s="6"/>
    </row>
    <row r="40" spans="1:18" x14ac:dyDescent="0.3">
      <c r="L40" s="6"/>
    </row>
    <row r="41" spans="1:18" x14ac:dyDescent="0.3">
      <c r="L41" s="6"/>
    </row>
    <row r="42" spans="1:18" x14ac:dyDescent="0.3">
      <c r="L42" s="6"/>
    </row>
    <row r="43" spans="1:18" x14ac:dyDescent="0.3">
      <c r="L43" s="6"/>
    </row>
    <row r="44" spans="1:18" x14ac:dyDescent="0.3">
      <c r="L44" s="6"/>
    </row>
  </sheetData>
  <pageMargins left="0.25" right="0.25" top="0.75" bottom="0.75" header="0.3" footer="0.3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T37"/>
  <sheetViews>
    <sheetView topLeftCell="A3" zoomScale="70" zoomScaleNormal="70" workbookViewId="0">
      <selection activeCell="C2" sqref="C2:C37"/>
    </sheetView>
  </sheetViews>
  <sheetFormatPr defaultRowHeight="14.4" x14ac:dyDescent="0.3"/>
  <cols>
    <col min="1" max="1" width="8.88671875" style="2"/>
    <col min="2" max="2" width="12.21875" style="2" bestFit="1" customWidth="1"/>
    <col min="10" max="13" width="8.77734375" customWidth="1"/>
    <col min="14" max="14" width="9.6640625" style="2" customWidth="1"/>
    <col min="15" max="15" width="15.5546875" customWidth="1"/>
    <col min="16" max="16" width="9.6640625" customWidth="1"/>
    <col min="17" max="18" width="8.77734375" customWidth="1"/>
    <col min="28" max="28" width="12.5546875" bestFit="1" customWidth="1"/>
    <col min="29" max="29" width="12.5546875" customWidth="1"/>
  </cols>
  <sheetData>
    <row r="1" spans="1:46" x14ac:dyDescent="0.3">
      <c r="A1" s="2" t="s">
        <v>92</v>
      </c>
      <c r="B1" s="8" t="s">
        <v>93</v>
      </c>
      <c r="C1" s="19" t="s">
        <v>2</v>
      </c>
      <c r="D1" s="19" t="s">
        <v>94</v>
      </c>
      <c r="E1" s="19" t="s">
        <v>3</v>
      </c>
      <c r="F1" s="19" t="s">
        <v>95</v>
      </c>
      <c r="G1" s="19" t="s">
        <v>4</v>
      </c>
      <c r="H1" s="19" t="s">
        <v>96</v>
      </c>
      <c r="I1" s="19" t="s">
        <v>97</v>
      </c>
      <c r="J1" s="20" t="s">
        <v>98</v>
      </c>
      <c r="K1" s="20" t="s">
        <v>8</v>
      </c>
      <c r="L1" s="20" t="s">
        <v>99</v>
      </c>
      <c r="M1" s="20" t="s">
        <v>10</v>
      </c>
      <c r="N1" s="19" t="s">
        <v>100</v>
      </c>
      <c r="O1" t="s">
        <v>11</v>
      </c>
      <c r="P1" t="s">
        <v>12</v>
      </c>
      <c r="Q1" t="s">
        <v>8</v>
      </c>
      <c r="R1" t="s">
        <v>9</v>
      </c>
      <c r="S1" t="s">
        <v>13</v>
      </c>
    </row>
    <row r="2" spans="1:46" ht="15.6" x14ac:dyDescent="0.3">
      <c r="A2" s="10">
        <v>39</v>
      </c>
      <c r="B2" s="21">
        <v>41.65</v>
      </c>
      <c r="C2" s="19">
        <v>1</v>
      </c>
      <c r="D2" s="22">
        <v>2638.4705882352941</v>
      </c>
      <c r="E2" s="19" t="s">
        <v>15</v>
      </c>
      <c r="F2" s="19" t="s">
        <v>101</v>
      </c>
      <c r="G2" s="19" t="s">
        <v>56</v>
      </c>
      <c r="H2" s="19" t="s">
        <v>102</v>
      </c>
      <c r="I2" s="19">
        <v>0</v>
      </c>
      <c r="J2" s="23">
        <v>0.46500000000000002</v>
      </c>
      <c r="K2" s="7">
        <f t="shared" ref="K2:K37" si="0">(J2-0.0559)/0.027</f>
        <v>15.151851851851852</v>
      </c>
      <c r="L2" s="7">
        <f t="shared" ref="L2:L37" si="1">K2*2</f>
        <v>30.303703703703704</v>
      </c>
      <c r="M2" s="8">
        <f t="shared" ref="M2:M37" si="2">L2*1000</f>
        <v>30303.703703703704</v>
      </c>
      <c r="N2" s="2">
        <v>0.53300000000000003</v>
      </c>
      <c r="O2" s="24">
        <v>21.183463041408118</v>
      </c>
      <c r="P2" s="24">
        <f t="shared" ref="P2:P37" si="3">100-O2</f>
        <v>78.816536958591882</v>
      </c>
      <c r="Q2" s="6">
        <f t="shared" ref="Q2:Q37" si="4">(O2*K2)/100</f>
        <v>3.2096869371259489</v>
      </c>
      <c r="R2" s="6">
        <f>Q2*2</f>
        <v>6.4193738742518978</v>
      </c>
      <c r="S2" s="8">
        <f>O2*N2*M2/100</f>
        <v>3421.526274976261</v>
      </c>
    </row>
    <row r="3" spans="1:46" ht="15.6" x14ac:dyDescent="0.3">
      <c r="A3" s="10">
        <v>39</v>
      </c>
      <c r="B3" s="21">
        <v>41.650000000000006</v>
      </c>
      <c r="C3" s="19">
        <v>4</v>
      </c>
      <c r="D3" s="22">
        <v>2719.7647058823532</v>
      </c>
      <c r="E3" s="19" t="s">
        <v>15</v>
      </c>
      <c r="F3" s="19" t="s">
        <v>101</v>
      </c>
      <c r="G3" s="19" t="s">
        <v>56</v>
      </c>
      <c r="H3" s="19" t="s">
        <v>103</v>
      </c>
      <c r="I3" s="19">
        <v>1</v>
      </c>
      <c r="J3" s="23">
        <v>0.41900000000000004</v>
      </c>
      <c r="K3" s="7">
        <f t="shared" si="0"/>
        <v>13.44814814814815</v>
      </c>
      <c r="L3" s="7">
        <f t="shared" si="1"/>
        <v>26.896296296296299</v>
      </c>
      <c r="M3" s="8">
        <f t="shared" si="2"/>
        <v>26896.296296296299</v>
      </c>
      <c r="N3" s="2">
        <v>0.52</v>
      </c>
      <c r="O3" s="24">
        <v>20.419922930096874</v>
      </c>
      <c r="P3" s="24">
        <f t="shared" si="3"/>
        <v>79.580077069903126</v>
      </c>
      <c r="Q3" s="6">
        <f t="shared" si="4"/>
        <v>2.7461014873771021</v>
      </c>
      <c r="R3" s="6">
        <f t="shared" ref="R3:R37" si="5">Q3*2</f>
        <v>5.4922029747542043</v>
      </c>
      <c r="S3" s="8">
        <f t="shared" ref="S3:S37" si="6">O3*N3*M3/100</f>
        <v>2855.9455468721862</v>
      </c>
    </row>
    <row r="4" spans="1:46" ht="15.6" x14ac:dyDescent="0.3">
      <c r="A4" s="10">
        <v>39</v>
      </c>
      <c r="B4" s="21">
        <v>41.65</v>
      </c>
      <c r="C4" s="19">
        <v>7</v>
      </c>
      <c r="D4" s="22">
        <v>2556</v>
      </c>
      <c r="E4" s="19" t="s">
        <v>15</v>
      </c>
      <c r="F4" s="19" t="s">
        <v>101</v>
      </c>
      <c r="G4" s="19" t="s">
        <v>56</v>
      </c>
      <c r="H4" s="19" t="s">
        <v>102</v>
      </c>
      <c r="I4" s="19">
        <v>0</v>
      </c>
      <c r="J4" s="23">
        <v>0.55549999999999999</v>
      </c>
      <c r="K4" s="7">
        <f t="shared" si="0"/>
        <v>18.503703703703703</v>
      </c>
      <c r="L4" s="7">
        <f t="shared" si="1"/>
        <v>37.007407407407406</v>
      </c>
      <c r="M4" s="8">
        <f t="shared" si="2"/>
        <v>37007.407407407409</v>
      </c>
      <c r="N4" s="2">
        <v>0.53400000000000003</v>
      </c>
      <c r="O4" s="24">
        <v>20.969843915744818</v>
      </c>
      <c r="P4" s="24">
        <f t="shared" si="3"/>
        <v>79.030156084255182</v>
      </c>
      <c r="Q4" s="6">
        <f t="shared" si="4"/>
        <v>3.8801977852985594</v>
      </c>
      <c r="R4" s="6">
        <f t="shared" si="5"/>
        <v>7.7603955705971188</v>
      </c>
      <c r="S4" s="8">
        <f t="shared" si="6"/>
        <v>4144.0512346988617</v>
      </c>
      <c r="AR4" t="s">
        <v>103</v>
      </c>
      <c r="AS4" t="s">
        <v>104</v>
      </c>
      <c r="AT4" s="17">
        <f>AVERAGE(S3,S5,S7,S14,S16,S18,S27,S29,S31)</f>
        <v>3053.9218595489169</v>
      </c>
    </row>
    <row r="5" spans="1:46" ht="15.6" x14ac:dyDescent="0.3">
      <c r="A5" s="10">
        <v>39</v>
      </c>
      <c r="B5" s="21">
        <v>41.6</v>
      </c>
      <c r="C5" s="19">
        <v>10</v>
      </c>
      <c r="D5" s="22">
        <v>2566</v>
      </c>
      <c r="E5" s="19" t="s">
        <v>15</v>
      </c>
      <c r="F5" s="19" t="s">
        <v>101</v>
      </c>
      <c r="G5" s="19" t="s">
        <v>56</v>
      </c>
      <c r="H5" s="19" t="s">
        <v>103</v>
      </c>
      <c r="I5" s="19">
        <v>1</v>
      </c>
      <c r="J5" s="23">
        <v>0.42449999999999999</v>
      </c>
      <c r="K5" s="7">
        <f t="shared" si="0"/>
        <v>13.651851851851852</v>
      </c>
      <c r="L5" s="7">
        <f t="shared" si="1"/>
        <v>27.303703703703704</v>
      </c>
      <c r="M5" s="8">
        <f t="shared" si="2"/>
        <v>27303.703703703704</v>
      </c>
      <c r="N5" s="2">
        <v>0.51149999999999995</v>
      </c>
      <c r="O5" s="24">
        <v>21.007091717281384</v>
      </c>
      <c r="P5" s="24">
        <f t="shared" si="3"/>
        <v>78.992908282718616</v>
      </c>
      <c r="Q5" s="6">
        <f t="shared" si="4"/>
        <v>2.8678570396258953</v>
      </c>
      <c r="R5" s="6">
        <f t="shared" si="5"/>
        <v>5.7357140792517907</v>
      </c>
      <c r="S5" s="8">
        <f t="shared" si="6"/>
        <v>2933.8177515372909</v>
      </c>
      <c r="AA5" t="s">
        <v>105</v>
      </c>
      <c r="AB5" s="2" t="s">
        <v>106</v>
      </c>
      <c r="AC5" s="2" t="s">
        <v>107</v>
      </c>
      <c r="AD5" s="2" t="s">
        <v>108</v>
      </c>
      <c r="AF5" t="s">
        <v>109</v>
      </c>
      <c r="AG5" t="s">
        <v>104</v>
      </c>
      <c r="AH5" s="17">
        <f>AVERAGE(S2:S7)</f>
        <v>3227.2414011871879</v>
      </c>
      <c r="AR5" t="s">
        <v>103</v>
      </c>
      <c r="AS5" t="s">
        <v>110</v>
      </c>
      <c r="AT5" s="17">
        <f>AVERAGE(S9,S11,S13,S20,S22,S24,S33,S35,S37)</f>
        <v>2904.6208900956881</v>
      </c>
    </row>
    <row r="6" spans="1:46" ht="15.6" x14ac:dyDescent="0.3">
      <c r="A6" s="10">
        <v>39</v>
      </c>
      <c r="B6" s="21">
        <v>41.699999999999996</v>
      </c>
      <c r="C6" s="19">
        <v>13</v>
      </c>
      <c r="D6" s="22">
        <v>2679.5789473684213</v>
      </c>
      <c r="E6" s="19" t="s">
        <v>15</v>
      </c>
      <c r="F6" s="19" t="s">
        <v>101</v>
      </c>
      <c r="G6" s="19" t="s">
        <v>56</v>
      </c>
      <c r="H6" s="19" t="s">
        <v>102</v>
      </c>
      <c r="I6" s="19">
        <v>0</v>
      </c>
      <c r="J6" s="23">
        <v>0.54900000000000004</v>
      </c>
      <c r="K6" s="7">
        <f t="shared" si="0"/>
        <v>18.262962962962966</v>
      </c>
      <c r="L6" s="7">
        <f t="shared" si="1"/>
        <v>36.525925925925932</v>
      </c>
      <c r="M6" s="8">
        <f t="shared" si="2"/>
        <v>36525.925925925934</v>
      </c>
      <c r="N6" s="2">
        <v>0.50639999999999996</v>
      </c>
      <c r="O6" s="24">
        <v>19.074997886192619</v>
      </c>
      <c r="P6" s="24">
        <f t="shared" si="3"/>
        <v>80.925002113807381</v>
      </c>
      <c r="Q6" s="6">
        <f t="shared" si="4"/>
        <v>3.4836597991413267</v>
      </c>
      <c r="R6" s="6">
        <f t="shared" si="5"/>
        <v>6.9673195982826535</v>
      </c>
      <c r="S6" s="8">
        <f t="shared" si="6"/>
        <v>3528.2506445703357</v>
      </c>
      <c r="Z6" t="s">
        <v>111</v>
      </c>
      <c r="AA6" s="17">
        <f>AVERAGE(S2:S13)</f>
        <v>2995.5039071043466</v>
      </c>
      <c r="AB6" s="7">
        <f>AVERAGE(O2:O13)</f>
        <v>20.654786739614124</v>
      </c>
      <c r="AC6" s="7">
        <f>100-AB6</f>
        <v>79.345213260385876</v>
      </c>
      <c r="AD6" s="6">
        <f>STDEV(O2:O13)</f>
        <v>1.1905033727260248</v>
      </c>
      <c r="AF6" t="s">
        <v>109</v>
      </c>
      <c r="AG6" t="s">
        <v>110</v>
      </c>
      <c r="AH6" s="17">
        <f>AVERAGE(S8:S13)</f>
        <v>2763.7664130215057</v>
      </c>
      <c r="AR6" t="s">
        <v>112</v>
      </c>
      <c r="AS6" t="s">
        <v>104</v>
      </c>
      <c r="AT6" s="17">
        <f>AVERAGE(S2,S4,S6,S15,S17,S19,S26,S28,S30)</f>
        <v>3407.1655891423911</v>
      </c>
    </row>
    <row r="7" spans="1:46" ht="15.6" x14ac:dyDescent="0.3">
      <c r="A7" s="10">
        <v>39</v>
      </c>
      <c r="B7" s="21">
        <v>41.7</v>
      </c>
      <c r="C7" s="19">
        <v>16</v>
      </c>
      <c r="D7" s="22">
        <v>2576.4705882352941</v>
      </c>
      <c r="E7" s="19" t="s">
        <v>15</v>
      </c>
      <c r="F7" s="19" t="s">
        <v>101</v>
      </c>
      <c r="G7" s="19" t="s">
        <v>56</v>
      </c>
      <c r="H7" s="19" t="s">
        <v>103</v>
      </c>
      <c r="I7" s="19">
        <v>1</v>
      </c>
      <c r="J7" s="23">
        <v>0.39200000000000002</v>
      </c>
      <c r="K7" s="7">
        <f t="shared" si="0"/>
        <v>12.44814814814815</v>
      </c>
      <c r="L7" s="7">
        <f t="shared" si="1"/>
        <v>24.896296296296299</v>
      </c>
      <c r="M7" s="8">
        <f t="shared" si="2"/>
        <v>24896.296296296299</v>
      </c>
      <c r="N7" s="2">
        <v>0.51090000000000002</v>
      </c>
      <c r="O7" s="24">
        <v>19.496469896058031</v>
      </c>
      <c r="P7" s="24">
        <f t="shared" si="3"/>
        <v>80.503530103941969</v>
      </c>
      <c r="Q7" s="6">
        <f t="shared" si="4"/>
        <v>2.426949456320409</v>
      </c>
      <c r="R7" s="6">
        <f t="shared" si="5"/>
        <v>4.8538989126408181</v>
      </c>
      <c r="S7" s="8">
        <f t="shared" si="6"/>
        <v>2479.8569544681941</v>
      </c>
      <c r="Z7" t="s">
        <v>113</v>
      </c>
      <c r="AA7" s="17">
        <f>AVERAGE(S14:S25)</f>
        <v>2869.7564662803379</v>
      </c>
      <c r="AB7" s="7">
        <f>AVERAGE(O14:O25)</f>
        <v>21.217228442463277</v>
      </c>
      <c r="AC7" s="25">
        <f t="shared" ref="AC7:AC12" si="7">100-AB7</f>
        <v>78.782771557536719</v>
      </c>
      <c r="AD7" s="26">
        <f>STDEV(O14:O25)</f>
        <v>2.8485266309946313</v>
      </c>
      <c r="AF7" t="s">
        <v>114</v>
      </c>
      <c r="AG7" t="s">
        <v>104</v>
      </c>
      <c r="AH7" s="17">
        <f>AVERAGE(S14:S19)</f>
        <v>3040.7492628548166</v>
      </c>
      <c r="AR7" t="s">
        <v>112</v>
      </c>
      <c r="AS7" t="s">
        <v>110</v>
      </c>
      <c r="AT7" s="17">
        <f>AVERAGE(S8,S10,S12,S21,S23,S25,S32,S34,S36)</f>
        <v>2864.7977988305033</v>
      </c>
    </row>
    <row r="8" spans="1:46" ht="15.6" x14ac:dyDescent="0.3">
      <c r="A8" s="10">
        <v>39</v>
      </c>
      <c r="B8" s="21">
        <v>41</v>
      </c>
      <c r="C8" s="19">
        <v>19</v>
      </c>
      <c r="D8" s="22">
        <v>2929.5882352941176</v>
      </c>
      <c r="E8" s="19" t="s">
        <v>23</v>
      </c>
      <c r="F8" s="19" t="s">
        <v>101</v>
      </c>
      <c r="G8" s="19" t="s">
        <v>56</v>
      </c>
      <c r="H8" s="19" t="s">
        <v>102</v>
      </c>
      <c r="I8" s="19">
        <v>0</v>
      </c>
      <c r="J8" s="23">
        <v>0.38400000000000001</v>
      </c>
      <c r="K8" s="7">
        <f t="shared" si="0"/>
        <v>12.151851851851852</v>
      </c>
      <c r="L8" s="7">
        <f t="shared" si="1"/>
        <v>24.303703703703704</v>
      </c>
      <c r="M8" s="8">
        <f t="shared" si="2"/>
        <v>24303.703703703704</v>
      </c>
      <c r="N8" s="2">
        <v>0.51419999999999999</v>
      </c>
      <c r="O8" s="24">
        <v>20.59294871794873</v>
      </c>
      <c r="P8" s="24">
        <f t="shared" si="3"/>
        <v>79.40705128205127</v>
      </c>
      <c r="Q8" s="6">
        <f t="shared" si="4"/>
        <v>2.5024246201329547</v>
      </c>
      <c r="R8" s="6">
        <f t="shared" si="5"/>
        <v>5.0048492402659095</v>
      </c>
      <c r="S8" s="8">
        <f t="shared" si="6"/>
        <v>2573.4934793447305</v>
      </c>
      <c r="Z8" s="27" t="s">
        <v>115</v>
      </c>
      <c r="AA8" s="28">
        <f>AVERAGE(S26:S37)</f>
        <v>3307.6192298284404</v>
      </c>
      <c r="AB8" s="29">
        <f>AVERAGE(O26:O37)</f>
        <v>24.373837318769137</v>
      </c>
      <c r="AC8" s="29">
        <f t="shared" si="7"/>
        <v>75.626162681230866</v>
      </c>
      <c r="AD8" s="30">
        <f>STDEV(O26:O37)</f>
        <v>3.4138691793908293</v>
      </c>
      <c r="AF8" t="s">
        <v>114</v>
      </c>
      <c r="AG8" t="s">
        <v>110</v>
      </c>
      <c r="AH8" s="17">
        <f>AVERAGE(S20:S25)</f>
        <v>2698.7636697058592</v>
      </c>
    </row>
    <row r="9" spans="1:46" ht="15.6" x14ac:dyDescent="0.3">
      <c r="A9" s="10">
        <v>39</v>
      </c>
      <c r="B9" s="21">
        <v>41</v>
      </c>
      <c r="C9" s="19">
        <v>22</v>
      </c>
      <c r="D9" s="22">
        <v>2929.3888888888887</v>
      </c>
      <c r="E9" s="19" t="s">
        <v>23</v>
      </c>
      <c r="F9" s="19" t="s">
        <v>101</v>
      </c>
      <c r="G9" s="19" t="s">
        <v>56</v>
      </c>
      <c r="H9" s="19" t="s">
        <v>103</v>
      </c>
      <c r="I9" s="19">
        <v>1</v>
      </c>
      <c r="J9" s="23">
        <v>0.40200000000000002</v>
      </c>
      <c r="K9" s="7">
        <f t="shared" si="0"/>
        <v>12.81851851851852</v>
      </c>
      <c r="L9" s="7">
        <f t="shared" si="1"/>
        <v>25.63703703703704</v>
      </c>
      <c r="M9" s="8">
        <f t="shared" si="2"/>
        <v>25637.03703703704</v>
      </c>
      <c r="N9" s="2">
        <v>0.51149999999999995</v>
      </c>
      <c r="O9" s="24">
        <v>22.860175917500712</v>
      </c>
      <c r="P9" s="24">
        <f t="shared" si="3"/>
        <v>77.139824082499288</v>
      </c>
      <c r="Q9" s="6">
        <f t="shared" si="4"/>
        <v>2.9303358833507396</v>
      </c>
      <c r="R9" s="6">
        <f t="shared" si="5"/>
        <v>5.8606717667014792</v>
      </c>
      <c r="S9" s="8">
        <f t="shared" si="6"/>
        <v>2997.7336086678069</v>
      </c>
      <c r="Z9" t="s">
        <v>116</v>
      </c>
      <c r="AA9" s="17">
        <f>AVERAGE(S2:S7,S14:S19,S26:S31)</f>
        <v>3230.5437243456545</v>
      </c>
      <c r="AB9" s="7">
        <f>AVERAGE(O2:O7,O14:O19,O26:O31)</f>
        <v>22.105005565374451</v>
      </c>
      <c r="AC9" s="7">
        <f t="shared" si="7"/>
        <v>77.894994434625545</v>
      </c>
      <c r="AD9" s="6">
        <f>STDEV(O2:O7,O14:O19,O26:O31)</f>
        <v>2.4628584512998133</v>
      </c>
      <c r="AF9" t="s">
        <v>117</v>
      </c>
      <c r="AG9" t="s">
        <v>104</v>
      </c>
      <c r="AH9" s="17">
        <f>AVERAGE(S26:S31)</f>
        <v>3423.6405089949571</v>
      </c>
    </row>
    <row r="10" spans="1:46" ht="15.6" x14ac:dyDescent="0.3">
      <c r="A10" s="31">
        <v>39</v>
      </c>
      <c r="B10" s="32">
        <v>41.050000000000004</v>
      </c>
      <c r="C10" s="19">
        <v>25</v>
      </c>
      <c r="D10" s="33">
        <v>2728.2222222222222</v>
      </c>
      <c r="E10" s="19" t="s">
        <v>23</v>
      </c>
      <c r="F10" s="19" t="s">
        <v>101</v>
      </c>
      <c r="G10" s="19" t="s">
        <v>56</v>
      </c>
      <c r="H10" s="19" t="s">
        <v>102</v>
      </c>
      <c r="I10" s="19">
        <v>0</v>
      </c>
      <c r="J10" s="23">
        <v>0.46399999999999997</v>
      </c>
      <c r="K10" s="25">
        <f t="shared" si="0"/>
        <v>15.114814814814814</v>
      </c>
      <c r="L10" s="25">
        <f t="shared" si="1"/>
        <v>30.229629629629628</v>
      </c>
      <c r="M10" s="34">
        <f t="shared" si="2"/>
        <v>30229.629629629628</v>
      </c>
      <c r="N10" s="35">
        <v>0.50980000000000003</v>
      </c>
      <c r="O10" s="36">
        <v>20.455109896932854</v>
      </c>
      <c r="P10" s="36">
        <f t="shared" si="3"/>
        <v>79.544890103067146</v>
      </c>
      <c r="Q10" s="26">
        <f t="shared" si="4"/>
        <v>3.0917519810882585</v>
      </c>
      <c r="R10" s="26">
        <f t="shared" si="5"/>
        <v>6.1835039621765171</v>
      </c>
      <c r="S10" s="34">
        <f t="shared" si="6"/>
        <v>3152.3503199175884</v>
      </c>
      <c r="Z10" s="27" t="s">
        <v>118</v>
      </c>
      <c r="AA10" s="28">
        <f>AVERAGE(S8:S13,S20:S25,S32:S37)</f>
        <v>2884.7093444630955</v>
      </c>
      <c r="AB10" s="29">
        <f>AVERAGE(O8:O13,O20:O25,O32:O37)</f>
        <v>22.058896101856572</v>
      </c>
      <c r="AC10" s="29">
        <f t="shared" si="7"/>
        <v>77.941103898143425</v>
      </c>
      <c r="AD10" s="30">
        <f>STDEV(O8:O13,O20:O25,O32:O37)</f>
        <v>3.6489872135416852</v>
      </c>
      <c r="AF10" t="s">
        <v>117</v>
      </c>
      <c r="AG10" t="s">
        <v>110</v>
      </c>
      <c r="AH10" s="17">
        <f>AVERAGE(S32:S37)</f>
        <v>3191.5979506619224</v>
      </c>
      <c r="AR10" t="s">
        <v>103</v>
      </c>
      <c r="AS10" t="s">
        <v>111</v>
      </c>
      <c r="AT10" s="17">
        <f>AVERAGE(S3,S5,S7,S9,S11,S13)</f>
        <v>2734.1197128454714</v>
      </c>
    </row>
    <row r="11" spans="1:46" ht="15.6" x14ac:dyDescent="0.3">
      <c r="A11" s="31">
        <v>39</v>
      </c>
      <c r="B11" s="32">
        <v>41.05</v>
      </c>
      <c r="C11" s="19">
        <v>28</v>
      </c>
      <c r="D11" s="33">
        <v>2745.7222222222222</v>
      </c>
      <c r="E11" s="19" t="s">
        <v>23</v>
      </c>
      <c r="F11" s="19" t="s">
        <v>101</v>
      </c>
      <c r="G11" s="19" t="s">
        <v>56</v>
      </c>
      <c r="H11" s="19" t="s">
        <v>103</v>
      </c>
      <c r="I11" s="19">
        <v>1</v>
      </c>
      <c r="J11" s="23">
        <v>0.3805</v>
      </c>
      <c r="K11" s="25">
        <f t="shared" si="0"/>
        <v>12.022222222222222</v>
      </c>
      <c r="L11" s="25">
        <f t="shared" si="1"/>
        <v>24.044444444444444</v>
      </c>
      <c r="M11" s="34">
        <f t="shared" si="2"/>
        <v>24044.444444444445</v>
      </c>
      <c r="N11" s="35">
        <v>0.50339999999999996</v>
      </c>
      <c r="O11" s="36">
        <v>22.518261022617281</v>
      </c>
      <c r="P11" s="36">
        <f t="shared" si="3"/>
        <v>77.481738977382719</v>
      </c>
      <c r="Q11" s="26">
        <f t="shared" si="4"/>
        <v>2.7071953807190998</v>
      </c>
      <c r="R11" s="26">
        <f t="shared" si="5"/>
        <v>5.4143907614381996</v>
      </c>
      <c r="S11" s="34">
        <f t="shared" si="6"/>
        <v>2725.6043093079893</v>
      </c>
      <c r="Z11" t="s">
        <v>103</v>
      </c>
      <c r="AA11" s="17">
        <f>AVERAGE(S3,S5,S7,S9,S11,S13:S14,S16,S18,S20,S22,S24,S27,S29,S31,S33,S35,S37)</f>
        <v>2979.2713748223032</v>
      </c>
      <c r="AB11" s="7">
        <f>AVERAGE(O3,O5,O7,O9,O11,O13:O14,O16,O18,O20,O22,O24,O27,O29,O31,O33,O35,O37)</f>
        <v>22.045896042261056</v>
      </c>
      <c r="AC11" s="7">
        <f t="shared" si="7"/>
        <v>77.954103957738937</v>
      </c>
      <c r="AD11" s="6">
        <f>STDEV(O3,O5,O7,O9,O11,O13:O14,O16,O18,O20,O22,O24,O27,O29,O31,O33,O35,O37)</f>
        <v>2.9171328392214431</v>
      </c>
      <c r="AR11" t="s">
        <v>103</v>
      </c>
      <c r="AS11" t="s">
        <v>113</v>
      </c>
      <c r="AT11" s="17">
        <f>AVERAGE(S14,S16,S18,S20,S22,S24)</f>
        <v>2859.6021422663111</v>
      </c>
    </row>
    <row r="12" spans="1:46" ht="15.6" x14ac:dyDescent="0.3">
      <c r="A12" s="31">
        <v>39</v>
      </c>
      <c r="B12" s="32">
        <v>40.849999999999994</v>
      </c>
      <c r="C12" s="19">
        <v>31</v>
      </c>
      <c r="D12" s="33">
        <v>2833.2631578947367</v>
      </c>
      <c r="E12" s="19" t="s">
        <v>23</v>
      </c>
      <c r="F12" s="19" t="s">
        <v>101</v>
      </c>
      <c r="G12" s="19" t="s">
        <v>56</v>
      </c>
      <c r="H12" s="19" t="s">
        <v>102</v>
      </c>
      <c r="I12" s="19">
        <v>0</v>
      </c>
      <c r="J12" s="23">
        <v>0.40700000000000003</v>
      </c>
      <c r="K12" s="25">
        <f t="shared" si="0"/>
        <v>13.003703703703705</v>
      </c>
      <c r="L12" s="25">
        <f t="shared" si="1"/>
        <v>26.00740740740741</v>
      </c>
      <c r="M12" s="34">
        <f t="shared" si="2"/>
        <v>26007.407407407409</v>
      </c>
      <c r="N12" s="35">
        <v>0.51670000000000005</v>
      </c>
      <c r="O12" s="36">
        <v>20.253394134107126</v>
      </c>
      <c r="P12" s="36">
        <f t="shared" si="3"/>
        <v>79.746605865892874</v>
      </c>
      <c r="Q12" s="26">
        <f t="shared" si="4"/>
        <v>2.6336913631425971</v>
      </c>
      <c r="R12" s="26">
        <f t="shared" si="5"/>
        <v>5.2673827262851942</v>
      </c>
      <c r="S12" s="34">
        <f t="shared" si="6"/>
        <v>2721.6566546715599</v>
      </c>
      <c r="Z12" t="s">
        <v>102</v>
      </c>
      <c r="AA12" s="17">
        <f>AVERAGE(S2,S4,S6,S8,S10,S12,S15,S17,S19,S21,S23,S25:S26,S28,S30,S32,S34,S36)</f>
        <v>3135.9816939864477</v>
      </c>
      <c r="AB12" s="7">
        <f>AVERAGE(O2,O4,O6,O8,O10,O12,O15,O17,O19,O21,O23,O25:O26,O28,O30,O32,O34,O36)</f>
        <v>22.118005624969967</v>
      </c>
      <c r="AC12" s="7">
        <f t="shared" si="7"/>
        <v>77.881994375030033</v>
      </c>
      <c r="AD12" s="6">
        <f>STDEV(O2,O4,O6,O8,O10,O12,O15,O17,O19,O21,O23,O25:O26,O28,O30,O32,O34,O36)</f>
        <v>3.2968906830837912</v>
      </c>
      <c r="AR12" t="s">
        <v>103</v>
      </c>
      <c r="AS12" t="s">
        <v>115</v>
      </c>
      <c r="AT12" s="17">
        <f>AVERAGE(S27,S29,S31,S33,S35,S37)</f>
        <v>3344.0922693551242</v>
      </c>
    </row>
    <row r="13" spans="1:46" ht="15.6" x14ac:dyDescent="0.3">
      <c r="A13" s="37">
        <v>39</v>
      </c>
      <c r="B13" s="38">
        <v>41.05</v>
      </c>
      <c r="C13" s="39">
        <v>34</v>
      </c>
      <c r="D13" s="40">
        <v>2671.3333333333335</v>
      </c>
      <c r="E13" s="39" t="s">
        <v>23</v>
      </c>
      <c r="F13" s="39" t="s">
        <v>101</v>
      </c>
      <c r="G13" s="39" t="s">
        <v>56</v>
      </c>
      <c r="H13" s="39" t="s">
        <v>103</v>
      </c>
      <c r="I13" s="39">
        <v>1</v>
      </c>
      <c r="J13" s="41">
        <v>0.39700000000000002</v>
      </c>
      <c r="K13" s="29">
        <f t="shared" si="0"/>
        <v>12.633333333333335</v>
      </c>
      <c r="L13" s="29">
        <f t="shared" si="1"/>
        <v>25.266666666666669</v>
      </c>
      <c r="M13" s="42">
        <f t="shared" si="2"/>
        <v>25266.666666666668</v>
      </c>
      <c r="N13" s="43">
        <v>0.50170000000000003</v>
      </c>
      <c r="O13" s="44">
        <v>19.025761799480918</v>
      </c>
      <c r="P13" s="44">
        <f t="shared" si="3"/>
        <v>80.974238200519082</v>
      </c>
      <c r="Q13" s="30">
        <f t="shared" si="4"/>
        <v>2.4035879073344226</v>
      </c>
      <c r="R13" s="30">
        <f t="shared" si="5"/>
        <v>4.8071758146688452</v>
      </c>
      <c r="S13" s="42">
        <f t="shared" si="6"/>
        <v>2411.7601062193598</v>
      </c>
      <c r="AR13" t="s">
        <v>112</v>
      </c>
      <c r="AS13" t="s">
        <v>111</v>
      </c>
      <c r="AT13" s="17">
        <f>AVERAGE(S2,S4,S6,S8,S10,S12)</f>
        <v>3256.8881013632222</v>
      </c>
    </row>
    <row r="14" spans="1:46" ht="15.6" x14ac:dyDescent="0.3">
      <c r="A14" s="10">
        <v>54</v>
      </c>
      <c r="B14" s="21">
        <v>41.375</v>
      </c>
      <c r="C14" s="19">
        <v>2</v>
      </c>
      <c r="D14" s="22">
        <v>2568</v>
      </c>
      <c r="E14" s="19" t="s">
        <v>15</v>
      </c>
      <c r="F14" s="19" t="s">
        <v>101</v>
      </c>
      <c r="G14" s="19" t="s">
        <v>16</v>
      </c>
      <c r="H14" s="19" t="s">
        <v>103</v>
      </c>
      <c r="I14" s="19">
        <v>1</v>
      </c>
      <c r="J14" s="23">
        <v>0.44850000000000001</v>
      </c>
      <c r="K14" s="7">
        <f t="shared" si="0"/>
        <v>14.540740740740741</v>
      </c>
      <c r="L14" s="7">
        <f t="shared" si="1"/>
        <v>29.081481481481482</v>
      </c>
      <c r="M14" s="8">
        <f t="shared" si="2"/>
        <v>29081.481481481482</v>
      </c>
      <c r="N14" s="2">
        <v>0.50009999999999999</v>
      </c>
      <c r="O14" s="24">
        <v>17.286417176084697</v>
      </c>
      <c r="P14" s="24">
        <f t="shared" si="3"/>
        <v>82.713582823915303</v>
      </c>
      <c r="Q14" s="6">
        <f t="shared" si="4"/>
        <v>2.5135731049373526</v>
      </c>
      <c r="R14" s="6">
        <f t="shared" si="5"/>
        <v>5.0271462098747053</v>
      </c>
      <c r="S14" s="8">
        <f t="shared" si="6"/>
        <v>2514.0758195583403</v>
      </c>
      <c r="AR14" t="s">
        <v>112</v>
      </c>
      <c r="AS14" t="s">
        <v>113</v>
      </c>
      <c r="AT14" s="17">
        <f>AVERAGE(S15,S17,S19,S21,S23,S25)</f>
        <v>2879.9107902943647</v>
      </c>
    </row>
    <row r="15" spans="1:46" ht="15.6" x14ac:dyDescent="0.3">
      <c r="A15" s="10">
        <v>54</v>
      </c>
      <c r="B15" s="21">
        <v>41.524999999999999</v>
      </c>
      <c r="C15" s="19">
        <v>5</v>
      </c>
      <c r="D15" s="22">
        <v>2582.8000000000002</v>
      </c>
      <c r="E15" s="19" t="s">
        <v>15</v>
      </c>
      <c r="F15" s="19" t="s">
        <v>101</v>
      </c>
      <c r="G15" s="19" t="s">
        <v>16</v>
      </c>
      <c r="H15" s="19" t="s">
        <v>102</v>
      </c>
      <c r="I15" s="19">
        <v>0</v>
      </c>
      <c r="J15" s="23">
        <v>0.3725</v>
      </c>
      <c r="K15" s="7">
        <f t="shared" si="0"/>
        <v>11.725925925925926</v>
      </c>
      <c r="L15" s="7">
        <f t="shared" si="1"/>
        <v>23.451851851851853</v>
      </c>
      <c r="M15" s="8">
        <f t="shared" si="2"/>
        <v>23451.851851851854</v>
      </c>
      <c r="N15" s="2">
        <v>0.51459999999999995</v>
      </c>
      <c r="O15" s="24">
        <v>23.759901561178211</v>
      </c>
      <c r="P15" s="24">
        <f t="shared" si="3"/>
        <v>76.240098438821789</v>
      </c>
      <c r="Q15" s="6">
        <f t="shared" si="4"/>
        <v>2.7860684571366749</v>
      </c>
      <c r="R15" s="6">
        <f t="shared" si="5"/>
        <v>5.5721369142733499</v>
      </c>
      <c r="S15" s="8">
        <f t="shared" si="6"/>
        <v>2867.4216560850659</v>
      </c>
      <c r="AR15" t="s">
        <v>112</v>
      </c>
      <c r="AS15" t="s">
        <v>115</v>
      </c>
      <c r="AT15" s="17">
        <f>AVERAGE(S26,S28,S30,S32,S34,S36)</f>
        <v>3271.1461903017553</v>
      </c>
    </row>
    <row r="16" spans="1:46" ht="15.6" x14ac:dyDescent="0.3">
      <c r="A16" s="10">
        <v>54</v>
      </c>
      <c r="B16" s="21">
        <v>41.55</v>
      </c>
      <c r="C16" s="19">
        <v>8</v>
      </c>
      <c r="D16" s="22">
        <v>2418</v>
      </c>
      <c r="E16" s="19" t="s">
        <v>15</v>
      </c>
      <c r="F16" s="19" t="s">
        <v>101</v>
      </c>
      <c r="G16" s="19" t="s">
        <v>16</v>
      </c>
      <c r="H16" s="19" t="s">
        <v>103</v>
      </c>
      <c r="I16" s="19">
        <v>1</v>
      </c>
      <c r="J16" s="23">
        <v>0.40049999999999997</v>
      </c>
      <c r="K16" s="7">
        <f t="shared" si="0"/>
        <v>12.762962962962961</v>
      </c>
      <c r="L16" s="7">
        <f t="shared" si="1"/>
        <v>25.525925925925922</v>
      </c>
      <c r="M16" s="8">
        <f t="shared" si="2"/>
        <v>25525.925925925923</v>
      </c>
      <c r="N16" s="2">
        <v>0.50039999999999996</v>
      </c>
      <c r="O16" s="24">
        <v>22.703390526229327</v>
      </c>
      <c r="P16" s="24">
        <f t="shared" si="3"/>
        <v>77.296609473770673</v>
      </c>
      <c r="Q16" s="6">
        <f t="shared" si="4"/>
        <v>2.8976253241994909</v>
      </c>
      <c r="R16" s="6">
        <f t="shared" si="5"/>
        <v>5.7952506483989819</v>
      </c>
      <c r="S16" s="8">
        <f t="shared" si="6"/>
        <v>2899.9434244588501</v>
      </c>
    </row>
    <row r="17" spans="1:19" ht="15.6" x14ac:dyDescent="0.3">
      <c r="A17" s="10">
        <v>54</v>
      </c>
      <c r="B17" s="21">
        <v>41.475000000000001</v>
      </c>
      <c r="C17" s="19">
        <v>11</v>
      </c>
      <c r="D17" s="22">
        <v>2585.294117647059</v>
      </c>
      <c r="E17" s="19" t="s">
        <v>15</v>
      </c>
      <c r="F17" s="19" t="s">
        <v>101</v>
      </c>
      <c r="G17" s="19" t="s">
        <v>16</v>
      </c>
      <c r="H17" s="19" t="s">
        <v>102</v>
      </c>
      <c r="I17" s="19">
        <v>0</v>
      </c>
      <c r="J17" s="23">
        <v>0.41600000000000004</v>
      </c>
      <c r="K17" s="7">
        <f t="shared" si="0"/>
        <v>13.337037037037039</v>
      </c>
      <c r="L17" s="7">
        <f t="shared" si="1"/>
        <v>26.674074074074078</v>
      </c>
      <c r="M17" s="8">
        <f t="shared" si="2"/>
        <v>26674.074074074077</v>
      </c>
      <c r="N17" s="2">
        <v>0.50929999999999997</v>
      </c>
      <c r="O17" s="24">
        <v>21.907736352397706</v>
      </c>
      <c r="P17" s="24">
        <f t="shared" si="3"/>
        <v>78.092263647602294</v>
      </c>
      <c r="Q17" s="6">
        <f t="shared" si="4"/>
        <v>2.9218429112957089</v>
      </c>
      <c r="R17" s="6">
        <f t="shared" si="5"/>
        <v>5.8436858225914179</v>
      </c>
      <c r="S17" s="8">
        <f t="shared" si="6"/>
        <v>2976.189189445809</v>
      </c>
    </row>
    <row r="18" spans="1:19" ht="15.6" x14ac:dyDescent="0.3">
      <c r="A18" s="10">
        <v>54</v>
      </c>
      <c r="B18" s="21">
        <v>41.6</v>
      </c>
      <c r="C18" s="19">
        <v>14</v>
      </c>
      <c r="D18" s="22">
        <v>2670.2222222222222</v>
      </c>
      <c r="E18" s="19" t="s">
        <v>15</v>
      </c>
      <c r="F18" s="19" t="s">
        <v>101</v>
      </c>
      <c r="G18" s="19" t="s">
        <v>16</v>
      </c>
      <c r="H18" s="19" t="s">
        <v>103</v>
      </c>
      <c r="I18" s="19">
        <v>1</v>
      </c>
      <c r="J18" s="23">
        <v>0.49049999999999999</v>
      </c>
      <c r="K18" s="7">
        <f t="shared" si="0"/>
        <v>16.096296296296295</v>
      </c>
      <c r="L18" s="7">
        <f t="shared" si="1"/>
        <v>32.19259259259259</v>
      </c>
      <c r="M18" s="8">
        <f t="shared" si="2"/>
        <v>32192.592592592591</v>
      </c>
      <c r="N18" s="2">
        <v>0.52700000000000002</v>
      </c>
      <c r="O18" s="24">
        <v>20.024519820188019</v>
      </c>
      <c r="P18" s="24">
        <f t="shared" si="3"/>
        <v>79.975480179811981</v>
      </c>
      <c r="Q18" s="6">
        <f t="shared" si="4"/>
        <v>3.2232060421680417</v>
      </c>
      <c r="R18" s="6">
        <f t="shared" si="5"/>
        <v>6.4464120843360835</v>
      </c>
      <c r="S18" s="8">
        <f t="shared" si="6"/>
        <v>3397.2591684451163</v>
      </c>
    </row>
    <row r="19" spans="1:19" ht="15.6" x14ac:dyDescent="0.3">
      <c r="A19" s="10">
        <v>54</v>
      </c>
      <c r="B19" s="21">
        <v>41.774999999999999</v>
      </c>
      <c r="C19" s="19">
        <v>17</v>
      </c>
      <c r="D19" s="22">
        <v>2518.2352941176468</v>
      </c>
      <c r="E19" s="19" t="s">
        <v>15</v>
      </c>
      <c r="F19" s="19" t="s">
        <v>101</v>
      </c>
      <c r="G19" s="19" t="s">
        <v>16</v>
      </c>
      <c r="H19" s="19" t="s">
        <v>102</v>
      </c>
      <c r="I19" s="19">
        <v>0</v>
      </c>
      <c r="J19" s="23">
        <v>0.40200000000000002</v>
      </c>
      <c r="K19" s="7">
        <f t="shared" si="0"/>
        <v>12.81851851851852</v>
      </c>
      <c r="L19" s="7">
        <f t="shared" si="1"/>
        <v>25.63703703703704</v>
      </c>
      <c r="M19" s="8">
        <f t="shared" si="2"/>
        <v>25637.03703703704</v>
      </c>
      <c r="N19" s="2">
        <v>0.51680000000000004</v>
      </c>
      <c r="O19" s="24">
        <v>27.092961838109034</v>
      </c>
      <c r="P19" s="24">
        <f t="shared" si="3"/>
        <v>72.907038161890966</v>
      </c>
      <c r="Q19" s="6">
        <f t="shared" si="4"/>
        <v>3.4729163304331623</v>
      </c>
      <c r="R19" s="6">
        <f t="shared" si="5"/>
        <v>6.9458326608663246</v>
      </c>
      <c r="S19" s="8">
        <f t="shared" si="6"/>
        <v>3589.6063191357161</v>
      </c>
    </row>
    <row r="20" spans="1:19" ht="15.6" x14ac:dyDescent="0.3">
      <c r="A20" s="10">
        <v>54</v>
      </c>
      <c r="B20" s="21">
        <v>40.924999999999997</v>
      </c>
      <c r="C20" s="19">
        <v>20</v>
      </c>
      <c r="D20" s="22">
        <v>2988.7222222222222</v>
      </c>
      <c r="E20" s="19" t="s">
        <v>23</v>
      </c>
      <c r="F20" s="19" t="s">
        <v>101</v>
      </c>
      <c r="G20" s="19" t="s">
        <v>16</v>
      </c>
      <c r="H20" s="19" t="s">
        <v>103</v>
      </c>
      <c r="I20" s="19">
        <v>1</v>
      </c>
      <c r="J20" s="23">
        <v>0.42499999999999999</v>
      </c>
      <c r="K20" s="7">
        <f t="shared" si="0"/>
        <v>13.670370370370369</v>
      </c>
      <c r="L20" s="7">
        <f t="shared" si="1"/>
        <v>27.340740740740738</v>
      </c>
      <c r="M20" s="8">
        <f t="shared" si="2"/>
        <v>27340.740740740737</v>
      </c>
      <c r="N20" s="2">
        <v>0.51559999999999995</v>
      </c>
      <c r="O20" s="24">
        <v>18.675226145316557</v>
      </c>
      <c r="P20" s="24">
        <f t="shared" si="3"/>
        <v>81.324773854683443</v>
      </c>
      <c r="Q20" s="6">
        <f t="shared" si="4"/>
        <v>2.5529725815690152</v>
      </c>
      <c r="R20" s="6">
        <f t="shared" si="5"/>
        <v>5.1059451631380304</v>
      </c>
      <c r="S20" s="8">
        <f t="shared" si="6"/>
        <v>2632.6253261139682</v>
      </c>
    </row>
    <row r="21" spans="1:19" ht="15.6" x14ac:dyDescent="0.3">
      <c r="A21" s="10">
        <v>54</v>
      </c>
      <c r="B21" s="21">
        <v>41.050000000000004</v>
      </c>
      <c r="C21" s="19">
        <v>23</v>
      </c>
      <c r="D21" s="22">
        <v>2869.5555555555557</v>
      </c>
      <c r="E21" s="19" t="s">
        <v>23</v>
      </c>
      <c r="F21" s="19" t="s">
        <v>101</v>
      </c>
      <c r="G21" s="19" t="s">
        <v>16</v>
      </c>
      <c r="H21" s="19" t="s">
        <v>102</v>
      </c>
      <c r="I21" s="19">
        <v>0</v>
      </c>
      <c r="J21" s="23">
        <v>0.38550000000000001</v>
      </c>
      <c r="K21" s="7">
        <f t="shared" si="0"/>
        <v>12.207407407407407</v>
      </c>
      <c r="L21" s="7">
        <f t="shared" si="1"/>
        <v>24.414814814814815</v>
      </c>
      <c r="M21" s="8">
        <f t="shared" si="2"/>
        <v>24414.814814814814</v>
      </c>
      <c r="N21" s="2">
        <v>0.50960000000000005</v>
      </c>
      <c r="O21" s="24">
        <v>18.39346010307446</v>
      </c>
      <c r="P21" s="24">
        <f t="shared" si="3"/>
        <v>81.60653989692554</v>
      </c>
      <c r="Q21" s="6">
        <f t="shared" si="4"/>
        <v>2.245364611101238</v>
      </c>
      <c r="R21" s="6">
        <f t="shared" si="5"/>
        <v>4.4907292222024759</v>
      </c>
      <c r="S21" s="8">
        <f t="shared" si="6"/>
        <v>2288.4756116343819</v>
      </c>
    </row>
    <row r="22" spans="1:19" ht="15.6" x14ac:dyDescent="0.3">
      <c r="A22" s="10">
        <v>54</v>
      </c>
      <c r="B22" s="21">
        <v>41.1</v>
      </c>
      <c r="C22" s="19">
        <v>26</v>
      </c>
      <c r="D22" s="22">
        <v>2916.8235294117649</v>
      </c>
      <c r="E22" s="19" t="s">
        <v>23</v>
      </c>
      <c r="F22" s="19" t="s">
        <v>101</v>
      </c>
      <c r="G22" s="19" t="s">
        <v>16</v>
      </c>
      <c r="H22" s="19" t="s">
        <v>103</v>
      </c>
      <c r="I22" s="19">
        <v>1</v>
      </c>
      <c r="J22" s="23">
        <v>0.39050000000000001</v>
      </c>
      <c r="K22" s="7">
        <f t="shared" si="0"/>
        <v>12.392592592592592</v>
      </c>
      <c r="L22" s="7">
        <f t="shared" si="1"/>
        <v>24.785185185185185</v>
      </c>
      <c r="M22" s="8">
        <f t="shared" si="2"/>
        <v>24785.185185185186</v>
      </c>
      <c r="N22" s="2">
        <v>0.5232</v>
      </c>
      <c r="O22" s="24">
        <v>21.194892796916434</v>
      </c>
      <c r="P22" s="24">
        <f t="shared" si="3"/>
        <v>78.805107203083566</v>
      </c>
      <c r="Q22" s="6">
        <f t="shared" si="4"/>
        <v>2.6265967147586071</v>
      </c>
      <c r="R22" s="6">
        <f t="shared" si="5"/>
        <v>5.2531934295172142</v>
      </c>
      <c r="S22" s="8">
        <f t="shared" si="6"/>
        <v>2748.4708023234061</v>
      </c>
    </row>
    <row r="23" spans="1:19" ht="15.6" x14ac:dyDescent="0.3">
      <c r="A23" s="31">
        <v>54</v>
      </c>
      <c r="B23" s="32">
        <v>41.2</v>
      </c>
      <c r="C23" s="19">
        <v>29</v>
      </c>
      <c r="D23" s="33">
        <v>2864.6666666666665</v>
      </c>
      <c r="E23" s="19" t="s">
        <v>23</v>
      </c>
      <c r="F23" s="19" t="s">
        <v>101</v>
      </c>
      <c r="G23" s="19" t="s">
        <v>16</v>
      </c>
      <c r="H23" s="19" t="s">
        <v>102</v>
      </c>
      <c r="I23" s="19">
        <v>0</v>
      </c>
      <c r="J23" s="23">
        <v>0.41549999999999998</v>
      </c>
      <c r="K23" s="25">
        <f t="shared" si="0"/>
        <v>13.318518518518518</v>
      </c>
      <c r="L23" s="25">
        <f t="shared" si="1"/>
        <v>26.637037037037036</v>
      </c>
      <c r="M23" s="34">
        <f t="shared" si="2"/>
        <v>26637.037037037036</v>
      </c>
      <c r="N23" s="35">
        <v>0.51170000000000004</v>
      </c>
      <c r="O23" s="36">
        <v>19.271707214765115</v>
      </c>
      <c r="P23" s="36">
        <f t="shared" si="3"/>
        <v>80.728292785234885</v>
      </c>
      <c r="Q23" s="26">
        <f t="shared" si="4"/>
        <v>2.5667058942331611</v>
      </c>
      <c r="R23" s="26">
        <f t="shared" si="5"/>
        <v>5.1334117884663222</v>
      </c>
      <c r="S23" s="34">
        <f t="shared" si="6"/>
        <v>2626.7668121582169</v>
      </c>
    </row>
    <row r="24" spans="1:19" ht="15.6" x14ac:dyDescent="0.3">
      <c r="A24" s="31">
        <v>54</v>
      </c>
      <c r="B24" s="32">
        <v>40.9</v>
      </c>
      <c r="C24" s="19">
        <v>32</v>
      </c>
      <c r="D24" s="33">
        <v>2907.7222222222222</v>
      </c>
      <c r="E24" s="19" t="s">
        <v>23</v>
      </c>
      <c r="F24" s="19" t="s">
        <v>101</v>
      </c>
      <c r="G24" s="19" t="s">
        <v>16</v>
      </c>
      <c r="H24" s="19" t="s">
        <v>103</v>
      </c>
      <c r="I24" s="19">
        <v>1</v>
      </c>
      <c r="J24" s="23">
        <v>0.38500000000000001</v>
      </c>
      <c r="K24" s="25">
        <f t="shared" si="0"/>
        <v>12.18888888888889</v>
      </c>
      <c r="L24" s="25">
        <f t="shared" si="1"/>
        <v>24.37777777777778</v>
      </c>
      <c r="M24" s="34">
        <f t="shared" si="2"/>
        <v>24377.777777777781</v>
      </c>
      <c r="N24" s="35">
        <v>0.50180000000000002</v>
      </c>
      <c r="O24" s="36">
        <v>24.240123717137621</v>
      </c>
      <c r="P24" s="36">
        <f t="shared" si="3"/>
        <v>75.759876282862379</v>
      </c>
      <c r="Q24" s="26">
        <f t="shared" si="4"/>
        <v>2.9546017464111083</v>
      </c>
      <c r="R24" s="26">
        <f t="shared" si="5"/>
        <v>5.9092034928222166</v>
      </c>
      <c r="S24" s="34">
        <f t="shared" si="6"/>
        <v>2965.2383126981881</v>
      </c>
    </row>
    <row r="25" spans="1:19" ht="15.6" x14ac:dyDescent="0.3">
      <c r="A25" s="37">
        <v>54</v>
      </c>
      <c r="B25" s="38">
        <v>40.925000000000004</v>
      </c>
      <c r="C25" s="39">
        <v>35</v>
      </c>
      <c r="D25" s="40">
        <v>2875.5263157894738</v>
      </c>
      <c r="E25" s="39" t="s">
        <v>23</v>
      </c>
      <c r="F25" s="39" t="s">
        <v>101</v>
      </c>
      <c r="G25" s="39" t="s">
        <v>16</v>
      </c>
      <c r="H25" s="39" t="s">
        <v>102</v>
      </c>
      <c r="I25" s="39">
        <v>0</v>
      </c>
      <c r="J25" s="41">
        <v>0.45</v>
      </c>
      <c r="K25" s="29">
        <f t="shared" si="0"/>
        <v>14.596296296296297</v>
      </c>
      <c r="L25" s="29">
        <f t="shared" si="1"/>
        <v>29.192592592592593</v>
      </c>
      <c r="M25" s="42">
        <f t="shared" si="2"/>
        <v>29192.592592592595</v>
      </c>
      <c r="N25" s="43">
        <v>0.50060000000000004</v>
      </c>
      <c r="O25" s="44">
        <v>20.056404058162144</v>
      </c>
      <c r="P25" s="44">
        <f t="shared" si="3"/>
        <v>79.943595941837856</v>
      </c>
      <c r="Q25" s="30">
        <f t="shared" si="4"/>
        <v>2.9274921627117414</v>
      </c>
      <c r="R25" s="30">
        <f t="shared" si="5"/>
        <v>5.8549843254234828</v>
      </c>
      <c r="S25" s="42">
        <f t="shared" si="6"/>
        <v>2931.0051533069955</v>
      </c>
    </row>
    <row r="26" spans="1:19" ht="15.6" x14ac:dyDescent="0.3">
      <c r="A26" s="10">
        <v>75</v>
      </c>
      <c r="B26" s="21">
        <v>41.35</v>
      </c>
      <c r="C26" s="19">
        <v>3</v>
      </c>
      <c r="D26" s="22">
        <v>2584.2352941176468</v>
      </c>
      <c r="E26" s="19" t="s">
        <v>15</v>
      </c>
      <c r="F26" s="19" t="s">
        <v>101</v>
      </c>
      <c r="G26" s="19" t="s">
        <v>30</v>
      </c>
      <c r="H26" s="19" t="s">
        <v>102</v>
      </c>
      <c r="I26" s="19">
        <v>0</v>
      </c>
      <c r="J26" s="23">
        <v>0.41649999999999998</v>
      </c>
      <c r="K26" s="7">
        <f t="shared" si="0"/>
        <v>13.355555555555554</v>
      </c>
      <c r="L26" s="7">
        <f t="shared" si="1"/>
        <v>26.711111111111109</v>
      </c>
      <c r="M26" s="8">
        <f t="shared" si="2"/>
        <v>26711.111111111109</v>
      </c>
      <c r="N26" s="2">
        <v>0.51259999999999994</v>
      </c>
      <c r="O26" s="24">
        <v>24.987522874729635</v>
      </c>
      <c r="P26" s="24">
        <f t="shared" si="3"/>
        <v>75.012477125270365</v>
      </c>
      <c r="Q26" s="6">
        <f t="shared" si="4"/>
        <v>3.337222499491669</v>
      </c>
      <c r="R26" s="6">
        <f t="shared" si="5"/>
        <v>6.6744449989833381</v>
      </c>
      <c r="S26" s="8">
        <f t="shared" si="6"/>
        <v>3421.3205064788581</v>
      </c>
    </row>
    <row r="27" spans="1:19" ht="15.6" x14ac:dyDescent="0.3">
      <c r="A27" s="10">
        <v>75</v>
      </c>
      <c r="B27" s="21">
        <v>40.950000000000003</v>
      </c>
      <c r="C27" s="19">
        <v>6</v>
      </c>
      <c r="D27" s="22">
        <v>2678.875</v>
      </c>
      <c r="E27" s="19" t="s">
        <v>15</v>
      </c>
      <c r="F27" s="19" t="s">
        <v>101</v>
      </c>
      <c r="G27" s="19" t="s">
        <v>30</v>
      </c>
      <c r="H27" s="19" t="s">
        <v>103</v>
      </c>
      <c r="I27" s="19">
        <v>1</v>
      </c>
      <c r="J27" s="23">
        <v>0.499</v>
      </c>
      <c r="K27" s="7">
        <f t="shared" si="0"/>
        <v>16.411111111111111</v>
      </c>
      <c r="L27" s="7">
        <f t="shared" si="1"/>
        <v>32.822222222222223</v>
      </c>
      <c r="M27" s="8">
        <f t="shared" si="2"/>
        <v>32822.222222222226</v>
      </c>
      <c r="N27" s="2">
        <v>0.51649999999999996</v>
      </c>
      <c r="O27" s="24">
        <v>24.58967360825514</v>
      </c>
      <c r="P27" s="24">
        <f t="shared" si="3"/>
        <v>75.41032639174486</v>
      </c>
      <c r="Q27" s="6">
        <f t="shared" si="4"/>
        <v>4.0354386577103156</v>
      </c>
      <c r="R27" s="6">
        <f t="shared" si="5"/>
        <v>8.0708773154206312</v>
      </c>
      <c r="S27" s="8">
        <f t="shared" si="6"/>
        <v>4168.6081334147566</v>
      </c>
    </row>
    <row r="28" spans="1:19" ht="15.6" x14ac:dyDescent="0.3">
      <c r="A28" s="10">
        <v>75</v>
      </c>
      <c r="B28" s="21">
        <v>41.25</v>
      </c>
      <c r="C28" s="19">
        <v>9</v>
      </c>
      <c r="D28" s="22">
        <v>2515.3684210526317</v>
      </c>
      <c r="E28" s="19" t="s">
        <v>15</v>
      </c>
      <c r="F28" s="19" t="s">
        <v>101</v>
      </c>
      <c r="G28" s="19" t="s">
        <v>30</v>
      </c>
      <c r="H28" s="19" t="s">
        <v>102</v>
      </c>
      <c r="I28" s="19">
        <v>0</v>
      </c>
      <c r="J28" s="23">
        <v>0.50849999999999995</v>
      </c>
      <c r="K28" s="7">
        <f t="shared" si="0"/>
        <v>16.762962962962963</v>
      </c>
      <c r="L28" s="7">
        <f t="shared" si="1"/>
        <v>33.525925925925925</v>
      </c>
      <c r="M28" s="8">
        <f t="shared" si="2"/>
        <v>33525.925925925927</v>
      </c>
      <c r="N28" s="2">
        <v>0.50790000000000002</v>
      </c>
      <c r="O28" s="24">
        <v>22.061162630173143</v>
      </c>
      <c r="P28" s="24">
        <f t="shared" si="3"/>
        <v>77.938837369826857</v>
      </c>
      <c r="Q28" s="6">
        <f t="shared" si="4"/>
        <v>3.6981045208949497</v>
      </c>
      <c r="R28" s="6">
        <f t="shared" si="5"/>
        <v>7.3962090417898994</v>
      </c>
      <c r="S28" s="8">
        <f t="shared" si="6"/>
        <v>3756.5345723250903</v>
      </c>
    </row>
    <row r="29" spans="1:19" ht="15.6" x14ac:dyDescent="0.3">
      <c r="A29" s="10">
        <v>75</v>
      </c>
      <c r="B29" s="21">
        <v>41.05</v>
      </c>
      <c r="C29" s="19">
        <v>12</v>
      </c>
      <c r="D29" s="22">
        <v>2546.2777777777778</v>
      </c>
      <c r="E29" s="19" t="s">
        <v>15</v>
      </c>
      <c r="F29" s="19" t="s">
        <v>101</v>
      </c>
      <c r="G29" s="19" t="s">
        <v>30</v>
      </c>
      <c r="H29" s="19" t="s">
        <v>103</v>
      </c>
      <c r="I29" s="19">
        <v>1</v>
      </c>
      <c r="J29" s="23">
        <v>0.41700000000000004</v>
      </c>
      <c r="K29" s="7">
        <f t="shared" si="0"/>
        <v>13.374074074074075</v>
      </c>
      <c r="L29" s="7">
        <f t="shared" si="1"/>
        <v>26.74814814814815</v>
      </c>
      <c r="M29" s="8">
        <f t="shared" si="2"/>
        <v>26748.14814814815</v>
      </c>
      <c r="N29" s="2">
        <v>0.51080000000000003</v>
      </c>
      <c r="O29" s="24">
        <v>24.318039201210709</v>
      </c>
      <c r="P29" s="24">
        <f t="shared" si="3"/>
        <v>75.681960798789291</v>
      </c>
      <c r="Q29" s="6">
        <f t="shared" si="4"/>
        <v>3.2523125761322915</v>
      </c>
      <c r="R29" s="6">
        <f t="shared" si="5"/>
        <v>6.504625152264583</v>
      </c>
      <c r="S29" s="8">
        <f t="shared" si="6"/>
        <v>3322.5625277767494</v>
      </c>
    </row>
    <row r="30" spans="1:19" ht="15.6" x14ac:dyDescent="0.3">
      <c r="A30" s="10">
        <v>75</v>
      </c>
      <c r="B30" s="21">
        <v>41.2</v>
      </c>
      <c r="C30" s="19">
        <v>15</v>
      </c>
      <c r="D30" s="22">
        <v>2584.4210526315787</v>
      </c>
      <c r="E30" s="19" t="s">
        <v>15</v>
      </c>
      <c r="F30" s="19" t="s">
        <v>101</v>
      </c>
      <c r="G30" s="19" t="s">
        <v>30</v>
      </c>
      <c r="H30" s="19" t="s">
        <v>102</v>
      </c>
      <c r="I30" s="19">
        <v>0</v>
      </c>
      <c r="J30" s="23">
        <v>0.40349999999999997</v>
      </c>
      <c r="K30" s="7">
        <f t="shared" si="0"/>
        <v>12.874074074074073</v>
      </c>
      <c r="L30" s="7">
        <f t="shared" si="1"/>
        <v>25.748148148148147</v>
      </c>
      <c r="M30" s="8">
        <f t="shared" si="2"/>
        <v>25748.148148148146</v>
      </c>
      <c r="N30" s="2">
        <v>0.51129999999999998</v>
      </c>
      <c r="O30" s="24">
        <v>22.480695607033937</v>
      </c>
      <c r="P30" s="24">
        <f t="shared" si="3"/>
        <v>77.519304392966063</v>
      </c>
      <c r="Q30" s="6">
        <f t="shared" si="4"/>
        <v>2.8941814048166652</v>
      </c>
      <c r="R30" s="6">
        <f t="shared" si="5"/>
        <v>5.7883628096333304</v>
      </c>
      <c r="S30" s="8">
        <f t="shared" si="6"/>
        <v>2959.5899045655215</v>
      </c>
    </row>
    <row r="31" spans="1:19" ht="15.6" x14ac:dyDescent="0.3">
      <c r="A31" s="10">
        <v>75</v>
      </c>
      <c r="B31" s="21">
        <v>41.125</v>
      </c>
      <c r="C31" s="19">
        <v>18</v>
      </c>
      <c r="D31" s="22">
        <v>2675.625</v>
      </c>
      <c r="E31" s="19" t="s">
        <v>15</v>
      </c>
      <c r="F31" s="19" t="s">
        <v>101</v>
      </c>
      <c r="G31" s="19" t="s">
        <v>30</v>
      </c>
      <c r="H31" s="19" t="s">
        <v>103</v>
      </c>
      <c r="I31" s="19">
        <v>1</v>
      </c>
      <c r="J31" s="23">
        <v>0.36599999999999999</v>
      </c>
      <c r="K31" s="7">
        <f t="shared" si="0"/>
        <v>11.485185185185184</v>
      </c>
      <c r="L31" s="7">
        <f t="shared" si="1"/>
        <v>22.970370370370368</v>
      </c>
      <c r="M31" s="8">
        <f t="shared" si="2"/>
        <v>22970.370370370369</v>
      </c>
      <c r="N31" s="2">
        <v>0.5171</v>
      </c>
      <c r="O31" s="24">
        <v>24.526289594368791</v>
      </c>
      <c r="P31" s="24">
        <f t="shared" si="3"/>
        <v>75.473710405631209</v>
      </c>
      <c r="Q31" s="6">
        <f t="shared" si="4"/>
        <v>2.8168897789680596</v>
      </c>
      <c r="R31" s="6">
        <f t="shared" si="5"/>
        <v>5.6337795579361192</v>
      </c>
      <c r="S31" s="8">
        <f t="shared" si="6"/>
        <v>2913.2274094087679</v>
      </c>
    </row>
    <row r="32" spans="1:19" ht="15.6" x14ac:dyDescent="0.3">
      <c r="A32" s="10">
        <v>75</v>
      </c>
      <c r="B32" s="21">
        <v>41.1</v>
      </c>
      <c r="C32" s="19">
        <v>21</v>
      </c>
      <c r="D32" s="22">
        <v>2813.8888888888887</v>
      </c>
      <c r="E32" s="19" t="s">
        <v>23</v>
      </c>
      <c r="F32" s="19" t="s">
        <v>101</v>
      </c>
      <c r="G32" s="19" t="s">
        <v>30</v>
      </c>
      <c r="H32" s="19" t="s">
        <v>102</v>
      </c>
      <c r="I32" s="19">
        <v>0</v>
      </c>
      <c r="J32" s="23">
        <v>0.39</v>
      </c>
      <c r="K32" s="7">
        <f t="shared" si="0"/>
        <v>12.374074074074075</v>
      </c>
      <c r="L32" s="7">
        <f t="shared" si="1"/>
        <v>24.74814814814815</v>
      </c>
      <c r="M32" s="8">
        <f t="shared" si="2"/>
        <v>24748.14814814815</v>
      </c>
      <c r="N32" s="2">
        <v>0.501</v>
      </c>
      <c r="O32" s="24">
        <v>22.403354810042231</v>
      </c>
      <c r="P32" s="24">
        <f t="shared" si="3"/>
        <v>77.596645189957769</v>
      </c>
      <c r="Q32" s="6">
        <f t="shared" si="4"/>
        <v>2.7722077192722629</v>
      </c>
      <c r="R32" s="6">
        <f t="shared" si="5"/>
        <v>5.5444154385445259</v>
      </c>
      <c r="S32" s="8">
        <f t="shared" si="6"/>
        <v>2777.7521347108068</v>
      </c>
    </row>
    <row r="33" spans="1:19" ht="15.6" x14ac:dyDescent="0.3">
      <c r="A33" s="10">
        <v>75</v>
      </c>
      <c r="B33" s="21">
        <v>41.099999999999994</v>
      </c>
      <c r="C33" s="19">
        <v>24</v>
      </c>
      <c r="D33" s="22">
        <v>2789.5555555555557</v>
      </c>
      <c r="E33" s="19" t="s">
        <v>23</v>
      </c>
      <c r="F33" s="19" t="s">
        <v>101</v>
      </c>
      <c r="G33" s="19" t="s">
        <v>30</v>
      </c>
      <c r="H33" s="19" t="s">
        <v>103</v>
      </c>
      <c r="I33" s="19">
        <v>1</v>
      </c>
      <c r="J33" s="23">
        <v>0.39500000000000002</v>
      </c>
      <c r="K33" s="7">
        <f t="shared" si="0"/>
        <v>12.55925925925926</v>
      </c>
      <c r="L33" s="7">
        <f t="shared" si="1"/>
        <v>25.11851851851852</v>
      </c>
      <c r="M33" s="8">
        <f t="shared" si="2"/>
        <v>25118.518518518522</v>
      </c>
      <c r="N33" s="2">
        <v>0.52159999999999995</v>
      </c>
      <c r="O33" s="24">
        <v>21.024703309311278</v>
      </c>
      <c r="P33" s="24">
        <f t="shared" si="3"/>
        <v>78.975296690688722</v>
      </c>
      <c r="Q33" s="6">
        <f t="shared" si="4"/>
        <v>2.6405469971064646</v>
      </c>
      <c r="R33" s="6">
        <f t="shared" si="5"/>
        <v>5.2810939942129291</v>
      </c>
      <c r="S33" s="8">
        <f t="shared" si="6"/>
        <v>2754.6186273814637</v>
      </c>
    </row>
    <row r="34" spans="1:19" ht="15.6" x14ac:dyDescent="0.3">
      <c r="A34" s="10">
        <v>75</v>
      </c>
      <c r="B34" s="21">
        <v>40.974999999999994</v>
      </c>
      <c r="C34" s="19">
        <v>27</v>
      </c>
      <c r="D34" s="22">
        <v>2643.4736842105262</v>
      </c>
      <c r="E34" s="19" t="s">
        <v>23</v>
      </c>
      <c r="F34" s="19" t="s">
        <v>101</v>
      </c>
      <c r="G34" s="19" t="s">
        <v>30</v>
      </c>
      <c r="H34" s="19" t="s">
        <v>102</v>
      </c>
      <c r="I34" s="19">
        <v>0</v>
      </c>
      <c r="J34" s="23">
        <v>0.40700000000000003</v>
      </c>
      <c r="K34" s="7">
        <f t="shared" si="0"/>
        <v>13.003703703703705</v>
      </c>
      <c r="L34" s="7">
        <f t="shared" si="1"/>
        <v>26.00740740740741</v>
      </c>
      <c r="M34" s="8">
        <f t="shared" si="2"/>
        <v>26007.407407407409</v>
      </c>
      <c r="N34" s="2">
        <v>0.51329999999999998</v>
      </c>
      <c r="O34" s="24">
        <v>20.9948490431252</v>
      </c>
      <c r="P34" s="24">
        <f t="shared" si="3"/>
        <v>79.0051509568748</v>
      </c>
      <c r="Q34" s="6">
        <f t="shared" si="4"/>
        <v>2.7301079626078733</v>
      </c>
      <c r="R34" s="6">
        <f t="shared" si="5"/>
        <v>5.4602159252157465</v>
      </c>
      <c r="S34" s="8">
        <f t="shared" si="6"/>
        <v>2802.728834413243</v>
      </c>
    </row>
    <row r="35" spans="1:19" ht="15.6" x14ac:dyDescent="0.3">
      <c r="A35" s="10">
        <v>75</v>
      </c>
      <c r="B35" s="21">
        <v>40.85</v>
      </c>
      <c r="C35" s="19">
        <v>30</v>
      </c>
      <c r="D35" s="22">
        <v>2813.0588235294117</v>
      </c>
      <c r="E35" s="19" t="s">
        <v>23</v>
      </c>
      <c r="F35" s="19" t="s">
        <v>101</v>
      </c>
      <c r="G35" s="19" t="s">
        <v>30</v>
      </c>
      <c r="H35" s="19" t="s">
        <v>103</v>
      </c>
      <c r="I35" s="19">
        <v>1</v>
      </c>
      <c r="J35" s="23">
        <v>0.38100000000000001</v>
      </c>
      <c r="K35" s="7">
        <f t="shared" si="0"/>
        <v>12.040740740740741</v>
      </c>
      <c r="L35" s="7">
        <f t="shared" si="1"/>
        <v>24.081481481481482</v>
      </c>
      <c r="M35" s="8">
        <f t="shared" si="2"/>
        <v>24081.481481481482</v>
      </c>
      <c r="N35" s="2">
        <v>0.51749999999999996</v>
      </c>
      <c r="O35" s="24">
        <v>23.095394864247226</v>
      </c>
      <c r="P35" s="24">
        <f t="shared" si="3"/>
        <v>76.904605135752774</v>
      </c>
      <c r="Q35" s="6">
        <f t="shared" si="4"/>
        <v>2.7808566186543606</v>
      </c>
      <c r="R35" s="6">
        <f t="shared" si="5"/>
        <v>5.5617132373087212</v>
      </c>
      <c r="S35" s="8">
        <f t="shared" si="6"/>
        <v>2878.1866003072628</v>
      </c>
    </row>
    <row r="36" spans="1:19" ht="15.6" x14ac:dyDescent="0.3">
      <c r="A36" s="10">
        <v>75</v>
      </c>
      <c r="B36" s="21">
        <v>40.849999999999994</v>
      </c>
      <c r="C36" s="19">
        <v>33</v>
      </c>
      <c r="D36" s="22">
        <v>2728.9473684210525</v>
      </c>
      <c r="E36" s="19" t="s">
        <v>23</v>
      </c>
      <c r="F36" s="19" t="s">
        <v>101</v>
      </c>
      <c r="G36" s="19" t="s">
        <v>30</v>
      </c>
      <c r="H36" s="19" t="s">
        <v>102</v>
      </c>
      <c r="I36" s="19">
        <v>0</v>
      </c>
      <c r="J36" s="23">
        <v>0.38200000000000001</v>
      </c>
      <c r="K36" s="7">
        <f t="shared" si="0"/>
        <v>12.077777777777778</v>
      </c>
      <c r="L36" s="7">
        <f t="shared" si="1"/>
        <v>24.155555555555555</v>
      </c>
      <c r="M36" s="8">
        <f t="shared" si="2"/>
        <v>24155.555555555555</v>
      </c>
      <c r="N36" s="2">
        <v>0.50280000000000002</v>
      </c>
      <c r="O36" s="24">
        <v>32.184587564334393</v>
      </c>
      <c r="P36" s="24">
        <f t="shared" si="3"/>
        <v>67.815412435665607</v>
      </c>
      <c r="Q36" s="6">
        <f t="shared" si="4"/>
        <v>3.8871829647146092</v>
      </c>
      <c r="R36" s="6">
        <f t="shared" si="5"/>
        <v>7.7743659294292184</v>
      </c>
      <c r="S36" s="8">
        <f t="shared" si="6"/>
        <v>3908.9511893170111</v>
      </c>
    </row>
    <row r="37" spans="1:19" ht="15.6" x14ac:dyDescent="0.3">
      <c r="A37" s="10">
        <v>75</v>
      </c>
      <c r="B37" s="21">
        <v>40.866666666666667</v>
      </c>
      <c r="C37" s="19">
        <v>36</v>
      </c>
      <c r="D37" s="22">
        <v>2745.1111111111113</v>
      </c>
      <c r="E37" s="19" t="s">
        <v>23</v>
      </c>
      <c r="F37" s="19" t="s">
        <v>101</v>
      </c>
      <c r="G37" s="19" t="s">
        <v>30</v>
      </c>
      <c r="H37" s="19" t="s">
        <v>103</v>
      </c>
      <c r="I37" s="19">
        <v>1</v>
      </c>
      <c r="J37" s="23">
        <v>0.41000000000000003</v>
      </c>
      <c r="K37" s="7">
        <f t="shared" si="0"/>
        <v>13.114814814814816</v>
      </c>
      <c r="L37" s="7">
        <f t="shared" si="1"/>
        <v>26.229629629629631</v>
      </c>
      <c r="M37" s="8">
        <f t="shared" si="2"/>
        <v>26229.629629629631</v>
      </c>
      <c r="N37" s="2">
        <v>0.51490000000000002</v>
      </c>
      <c r="O37" s="24">
        <v>29.819774718398008</v>
      </c>
      <c r="P37" s="24">
        <f t="shared" si="3"/>
        <v>70.180225281601992</v>
      </c>
      <c r="Q37" s="6">
        <f t="shared" si="4"/>
        <v>3.9108082325128652</v>
      </c>
      <c r="R37" s="6">
        <f t="shared" si="5"/>
        <v>7.8216164650257305</v>
      </c>
      <c r="S37" s="8">
        <f t="shared" si="6"/>
        <v>4027.3503178417486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tabSelected="1" workbookViewId="0">
      <selection activeCell="A62" sqref="A62:E73"/>
    </sheetView>
  </sheetViews>
  <sheetFormatPr defaultRowHeight="14.4" x14ac:dyDescent="0.3"/>
  <sheetData>
    <row r="1" spans="1:7" x14ac:dyDescent="0.3">
      <c r="A1" s="45" t="s">
        <v>2</v>
      </c>
      <c r="B1" s="45" t="s">
        <v>3</v>
      </c>
      <c r="C1" s="45" t="s">
        <v>4</v>
      </c>
      <c r="D1" s="45" t="s">
        <v>96</v>
      </c>
      <c r="E1" s="45" t="s">
        <v>97</v>
      </c>
      <c r="F1" s="45" t="s">
        <v>5</v>
      </c>
      <c r="G1" s="45" t="s">
        <v>13</v>
      </c>
    </row>
    <row r="2" spans="1:7" x14ac:dyDescent="0.3">
      <c r="A2" s="8">
        <v>1</v>
      </c>
      <c r="B2" s="8" t="s">
        <v>15</v>
      </c>
      <c r="C2" s="8" t="s">
        <v>56</v>
      </c>
      <c r="D2" s="8" t="s">
        <v>102</v>
      </c>
      <c r="E2" s="8">
        <v>0</v>
      </c>
      <c r="F2" s="8">
        <v>32</v>
      </c>
      <c r="G2" s="8">
        <v>1449.3728708655026</v>
      </c>
    </row>
    <row r="3" spans="1:7" x14ac:dyDescent="0.3">
      <c r="A3" s="8">
        <v>4</v>
      </c>
      <c r="B3" s="8" t="s">
        <v>15</v>
      </c>
      <c r="C3" s="8" t="s">
        <v>56</v>
      </c>
      <c r="D3" s="8" t="s">
        <v>103</v>
      </c>
      <c r="E3" s="8">
        <v>1</v>
      </c>
      <c r="F3" s="8">
        <v>32</v>
      </c>
      <c r="G3" s="8">
        <v>1227.1828371234351</v>
      </c>
    </row>
    <row r="4" spans="1:7" x14ac:dyDescent="0.3">
      <c r="A4" s="8">
        <v>7</v>
      </c>
      <c r="B4" s="8" t="s">
        <v>15</v>
      </c>
      <c r="C4" s="8" t="s">
        <v>56</v>
      </c>
      <c r="D4" s="8" t="s">
        <v>102</v>
      </c>
      <c r="E4" s="8">
        <v>0</v>
      </c>
      <c r="F4" s="8">
        <v>32</v>
      </c>
      <c r="G4" s="8">
        <v>1137.1300166366718</v>
      </c>
    </row>
    <row r="5" spans="1:7" x14ac:dyDescent="0.3">
      <c r="A5" s="8">
        <v>10</v>
      </c>
      <c r="B5" s="8" t="s">
        <v>15</v>
      </c>
      <c r="C5" s="8" t="s">
        <v>56</v>
      </c>
      <c r="D5" s="8" t="s">
        <v>103</v>
      </c>
      <c r="E5" s="8">
        <v>1</v>
      </c>
      <c r="F5" s="8">
        <v>32</v>
      </c>
      <c r="G5" s="8">
        <v>1187.1737989545754</v>
      </c>
    </row>
    <row r="6" spans="1:7" x14ac:dyDescent="0.3">
      <c r="A6" s="8">
        <v>13</v>
      </c>
      <c r="B6" s="8" t="s">
        <v>15</v>
      </c>
      <c r="C6" s="8" t="s">
        <v>56</v>
      </c>
      <c r="D6" s="8" t="s">
        <v>102</v>
      </c>
      <c r="E6" s="8">
        <v>0</v>
      </c>
      <c r="F6" s="8">
        <v>32</v>
      </c>
      <c r="G6" s="8">
        <v>1384.6734980411979</v>
      </c>
    </row>
    <row r="7" spans="1:7" x14ac:dyDescent="0.3">
      <c r="A7" s="8">
        <v>16</v>
      </c>
      <c r="B7" s="8" t="s">
        <v>15</v>
      </c>
      <c r="C7" s="8" t="s">
        <v>56</v>
      </c>
      <c r="D7" s="8" t="s">
        <v>103</v>
      </c>
      <c r="E7" s="8">
        <v>1</v>
      </c>
      <c r="F7" s="8">
        <v>32</v>
      </c>
      <c r="G7" s="8">
        <v>1255.4151631657678</v>
      </c>
    </row>
    <row r="8" spans="1:7" x14ac:dyDescent="0.3">
      <c r="A8" s="8">
        <v>19</v>
      </c>
      <c r="B8" s="8" t="s">
        <v>23</v>
      </c>
      <c r="C8" s="8" t="s">
        <v>56</v>
      </c>
      <c r="D8" s="8" t="s">
        <v>102</v>
      </c>
      <c r="E8" s="8">
        <v>0</v>
      </c>
      <c r="F8" s="8">
        <v>32</v>
      </c>
      <c r="G8" s="8">
        <v>1090.180536654301</v>
      </c>
    </row>
    <row r="9" spans="1:7" x14ac:dyDescent="0.3">
      <c r="A9" s="8">
        <v>22</v>
      </c>
      <c r="B9" s="8" t="s">
        <v>23</v>
      </c>
      <c r="C9" s="8" t="s">
        <v>56</v>
      </c>
      <c r="D9" s="8" t="s">
        <v>103</v>
      </c>
      <c r="E9" s="8">
        <v>1</v>
      </c>
      <c r="F9" s="8">
        <v>32</v>
      </c>
      <c r="G9" s="8">
        <v>1256.9593729388905</v>
      </c>
    </row>
    <row r="10" spans="1:7" x14ac:dyDescent="0.3">
      <c r="A10" s="8">
        <v>25</v>
      </c>
      <c r="B10" s="8" t="s">
        <v>23</v>
      </c>
      <c r="C10" s="8" t="s">
        <v>56</v>
      </c>
      <c r="D10" s="8" t="s">
        <v>102</v>
      </c>
      <c r="E10" s="8">
        <v>0</v>
      </c>
      <c r="F10" s="8">
        <v>32</v>
      </c>
      <c r="G10" s="8">
        <v>1155.5856568530155</v>
      </c>
    </row>
    <row r="11" spans="1:7" x14ac:dyDescent="0.3">
      <c r="A11" s="8">
        <v>28</v>
      </c>
      <c r="B11" s="8" t="s">
        <v>23</v>
      </c>
      <c r="C11" s="8" t="s">
        <v>56</v>
      </c>
      <c r="D11" s="8" t="s">
        <v>103</v>
      </c>
      <c r="E11" s="8">
        <v>1</v>
      </c>
      <c r="F11" s="8">
        <v>32</v>
      </c>
      <c r="G11" s="8">
        <v>1467.265842637725</v>
      </c>
    </row>
    <row r="12" spans="1:7" x14ac:dyDescent="0.3">
      <c r="A12" s="8">
        <v>31</v>
      </c>
      <c r="B12" s="8" t="s">
        <v>23</v>
      </c>
      <c r="C12" s="8" t="s">
        <v>56</v>
      </c>
      <c r="D12" s="8" t="s">
        <v>102</v>
      </c>
      <c r="E12" s="8">
        <v>0</v>
      </c>
      <c r="F12" s="8">
        <v>32</v>
      </c>
      <c r="G12" s="8">
        <v>1319.054988609518</v>
      </c>
    </row>
    <row r="13" spans="1:7" x14ac:dyDescent="0.3">
      <c r="A13" s="8">
        <v>34</v>
      </c>
      <c r="B13" s="8" t="s">
        <v>23</v>
      </c>
      <c r="C13" s="8" t="s">
        <v>56</v>
      </c>
      <c r="D13" s="8" t="s">
        <v>103</v>
      </c>
      <c r="E13" s="8">
        <v>1</v>
      </c>
      <c r="F13" s="8">
        <v>32</v>
      </c>
      <c r="G13" s="8">
        <v>1202.1443415537476</v>
      </c>
    </row>
    <row r="14" spans="1:7" x14ac:dyDescent="0.3">
      <c r="A14" s="8">
        <v>1</v>
      </c>
      <c r="B14" s="8" t="s">
        <v>15</v>
      </c>
      <c r="C14" s="8" t="s">
        <v>56</v>
      </c>
      <c r="D14" s="8" t="s">
        <v>102</v>
      </c>
      <c r="E14" s="8">
        <v>0</v>
      </c>
      <c r="F14" s="8">
        <v>39</v>
      </c>
      <c r="G14" s="8">
        <v>3421.526274976261</v>
      </c>
    </row>
    <row r="15" spans="1:7" x14ac:dyDescent="0.3">
      <c r="A15" s="8">
        <v>4</v>
      </c>
      <c r="B15" s="8" t="s">
        <v>15</v>
      </c>
      <c r="C15" s="8" t="s">
        <v>56</v>
      </c>
      <c r="D15" s="8" t="s">
        <v>103</v>
      </c>
      <c r="E15" s="8">
        <v>1</v>
      </c>
      <c r="F15" s="8">
        <v>39</v>
      </c>
      <c r="G15" s="8">
        <v>2855.9455468721862</v>
      </c>
    </row>
    <row r="16" spans="1:7" x14ac:dyDescent="0.3">
      <c r="A16" s="8">
        <v>7</v>
      </c>
      <c r="B16" s="8" t="s">
        <v>15</v>
      </c>
      <c r="C16" s="8" t="s">
        <v>56</v>
      </c>
      <c r="D16" s="8" t="s">
        <v>102</v>
      </c>
      <c r="E16" s="8">
        <v>0</v>
      </c>
      <c r="F16" s="8">
        <v>39</v>
      </c>
      <c r="G16" s="8">
        <v>4144.0512346988617</v>
      </c>
    </row>
    <row r="17" spans="1:7" x14ac:dyDescent="0.3">
      <c r="A17" s="8">
        <v>10</v>
      </c>
      <c r="B17" s="8" t="s">
        <v>15</v>
      </c>
      <c r="C17" s="8" t="s">
        <v>56</v>
      </c>
      <c r="D17" s="8" t="s">
        <v>103</v>
      </c>
      <c r="E17" s="8">
        <v>1</v>
      </c>
      <c r="F17" s="8">
        <v>39</v>
      </c>
      <c r="G17" s="8">
        <v>2933.8177515372909</v>
      </c>
    </row>
    <row r="18" spans="1:7" x14ac:dyDescent="0.3">
      <c r="A18" s="8">
        <v>13</v>
      </c>
      <c r="B18" s="8" t="s">
        <v>15</v>
      </c>
      <c r="C18" s="8" t="s">
        <v>56</v>
      </c>
      <c r="D18" s="8" t="s">
        <v>102</v>
      </c>
      <c r="E18" s="8">
        <v>0</v>
      </c>
      <c r="F18" s="8">
        <v>39</v>
      </c>
      <c r="G18" s="8">
        <v>3528.2506445703357</v>
      </c>
    </row>
    <row r="19" spans="1:7" x14ac:dyDescent="0.3">
      <c r="A19" s="8">
        <v>16</v>
      </c>
      <c r="B19" s="8" t="s">
        <v>15</v>
      </c>
      <c r="C19" s="8" t="s">
        <v>56</v>
      </c>
      <c r="D19" s="8" t="s">
        <v>103</v>
      </c>
      <c r="E19" s="8">
        <v>1</v>
      </c>
      <c r="F19" s="8">
        <v>39</v>
      </c>
      <c r="G19" s="8">
        <v>2479.8569544681941</v>
      </c>
    </row>
    <row r="20" spans="1:7" x14ac:dyDescent="0.3">
      <c r="A20" s="8">
        <v>19</v>
      </c>
      <c r="B20" s="8" t="s">
        <v>23</v>
      </c>
      <c r="C20" s="8" t="s">
        <v>56</v>
      </c>
      <c r="D20" s="8" t="s">
        <v>102</v>
      </c>
      <c r="E20" s="8">
        <v>0</v>
      </c>
      <c r="F20" s="8">
        <v>39</v>
      </c>
      <c r="G20" s="8">
        <v>2573.4934793447305</v>
      </c>
    </row>
    <row r="21" spans="1:7" x14ac:dyDescent="0.3">
      <c r="A21" s="8">
        <v>22</v>
      </c>
      <c r="B21" s="8" t="s">
        <v>23</v>
      </c>
      <c r="C21" s="8" t="s">
        <v>56</v>
      </c>
      <c r="D21" s="8" t="s">
        <v>103</v>
      </c>
      <c r="E21" s="8">
        <v>1</v>
      </c>
      <c r="F21" s="8">
        <v>39</v>
      </c>
      <c r="G21" s="8">
        <v>2997.7336086678069</v>
      </c>
    </row>
    <row r="22" spans="1:7" x14ac:dyDescent="0.3">
      <c r="A22" s="8">
        <v>25</v>
      </c>
      <c r="B22" s="8" t="s">
        <v>23</v>
      </c>
      <c r="C22" s="8" t="s">
        <v>56</v>
      </c>
      <c r="D22" s="8" t="s">
        <v>102</v>
      </c>
      <c r="E22" s="8">
        <v>0</v>
      </c>
      <c r="F22" s="8">
        <v>39</v>
      </c>
      <c r="G22" s="8">
        <v>3152.3503199175884</v>
      </c>
    </row>
    <row r="23" spans="1:7" x14ac:dyDescent="0.3">
      <c r="A23" s="8">
        <v>28</v>
      </c>
      <c r="B23" s="8" t="s">
        <v>23</v>
      </c>
      <c r="C23" s="8" t="s">
        <v>56</v>
      </c>
      <c r="D23" s="8" t="s">
        <v>103</v>
      </c>
      <c r="E23" s="8">
        <v>1</v>
      </c>
      <c r="F23" s="8">
        <v>39</v>
      </c>
      <c r="G23" s="8">
        <v>2725.6043093079893</v>
      </c>
    </row>
    <row r="24" spans="1:7" x14ac:dyDescent="0.3">
      <c r="A24" s="8">
        <v>31</v>
      </c>
      <c r="B24" s="8" t="s">
        <v>23</v>
      </c>
      <c r="C24" s="8" t="s">
        <v>56</v>
      </c>
      <c r="D24" s="8" t="s">
        <v>102</v>
      </c>
      <c r="E24" s="8">
        <v>0</v>
      </c>
      <c r="F24" s="8">
        <v>39</v>
      </c>
      <c r="G24" s="8">
        <v>2721.6566546715599</v>
      </c>
    </row>
    <row r="25" spans="1:7" x14ac:dyDescent="0.3">
      <c r="A25" s="8">
        <v>34</v>
      </c>
      <c r="B25" s="8" t="s">
        <v>23</v>
      </c>
      <c r="C25" s="8" t="s">
        <v>56</v>
      </c>
      <c r="D25" s="8" t="s">
        <v>103</v>
      </c>
      <c r="E25" s="8">
        <v>1</v>
      </c>
      <c r="F25" s="8">
        <v>39</v>
      </c>
      <c r="G25" s="8">
        <v>2411.7601062193598</v>
      </c>
    </row>
    <row r="26" spans="1:7" x14ac:dyDescent="0.3">
      <c r="A26" s="8">
        <v>2</v>
      </c>
      <c r="B26" s="8" t="s">
        <v>15</v>
      </c>
      <c r="C26" s="8" t="s">
        <v>16</v>
      </c>
      <c r="D26" s="8" t="s">
        <v>103</v>
      </c>
      <c r="E26" s="8">
        <v>1</v>
      </c>
      <c r="F26" s="8">
        <v>32</v>
      </c>
      <c r="G26" s="8">
        <v>1299.9015860035036</v>
      </c>
    </row>
    <row r="27" spans="1:7" x14ac:dyDescent="0.3">
      <c r="A27" s="8">
        <v>5</v>
      </c>
      <c r="B27" s="8" t="s">
        <v>15</v>
      </c>
      <c r="C27" s="8" t="s">
        <v>16</v>
      </c>
      <c r="D27" s="8" t="s">
        <v>102</v>
      </c>
      <c r="E27" s="8">
        <v>0</v>
      </c>
      <c r="F27" s="8">
        <v>32</v>
      </c>
      <c r="G27" s="8">
        <v>1327.5498749713413</v>
      </c>
    </row>
    <row r="28" spans="1:7" x14ac:dyDescent="0.3">
      <c r="A28" s="8">
        <v>8</v>
      </c>
      <c r="B28" s="8" t="s">
        <v>15</v>
      </c>
      <c r="C28" s="8" t="s">
        <v>16</v>
      </c>
      <c r="D28" s="8" t="s">
        <v>103</v>
      </c>
      <c r="E28" s="8">
        <v>1</v>
      </c>
      <c r="F28" s="8">
        <v>32</v>
      </c>
      <c r="G28" s="8">
        <v>1388.7731946960278</v>
      </c>
    </row>
    <row r="29" spans="1:7" x14ac:dyDescent="0.3">
      <c r="A29" s="8">
        <v>11</v>
      </c>
      <c r="B29" s="8" t="s">
        <v>15</v>
      </c>
      <c r="C29" s="8" t="s">
        <v>16</v>
      </c>
      <c r="D29" s="8" t="s">
        <v>102</v>
      </c>
      <c r="E29" s="8">
        <v>0</v>
      </c>
      <c r="F29" s="8">
        <v>32</v>
      </c>
      <c r="G29" s="8">
        <v>1275.0827688083261</v>
      </c>
    </row>
    <row r="30" spans="1:7" x14ac:dyDescent="0.3">
      <c r="A30" s="8">
        <v>14</v>
      </c>
      <c r="B30" s="8" t="s">
        <v>15</v>
      </c>
      <c r="C30" s="8" t="s">
        <v>16</v>
      </c>
      <c r="D30" s="8" t="s">
        <v>103</v>
      </c>
      <c r="E30" s="8">
        <v>1</v>
      </c>
      <c r="F30" s="8">
        <v>32</v>
      </c>
      <c r="G30" s="8">
        <v>1079.6424038476168</v>
      </c>
    </row>
    <row r="31" spans="1:7" x14ac:dyDescent="0.3">
      <c r="A31" s="8">
        <v>17</v>
      </c>
      <c r="B31" s="8" t="s">
        <v>15</v>
      </c>
      <c r="C31" s="8" t="s">
        <v>16</v>
      </c>
      <c r="D31" s="8" t="s">
        <v>102</v>
      </c>
      <c r="E31" s="8">
        <v>0</v>
      </c>
      <c r="F31" s="8">
        <v>32</v>
      </c>
      <c r="G31" s="8">
        <v>1230.3663100461915</v>
      </c>
    </row>
    <row r="32" spans="1:7" x14ac:dyDescent="0.3">
      <c r="A32" s="8">
        <v>20</v>
      </c>
      <c r="B32" s="8" t="s">
        <v>23</v>
      </c>
      <c r="C32" s="8" t="s">
        <v>16</v>
      </c>
      <c r="D32" s="8" t="s">
        <v>103</v>
      </c>
      <c r="E32" s="8">
        <v>1</v>
      </c>
      <c r="F32" s="8">
        <v>32</v>
      </c>
      <c r="G32" s="8">
        <v>1163.8255552747523</v>
      </c>
    </row>
    <row r="33" spans="1:7" x14ac:dyDescent="0.3">
      <c r="A33" s="8">
        <v>23</v>
      </c>
      <c r="B33" s="8" t="s">
        <v>23</v>
      </c>
      <c r="C33" s="8" t="s">
        <v>16</v>
      </c>
      <c r="D33" s="8" t="s">
        <v>102</v>
      </c>
      <c r="E33" s="8">
        <v>0</v>
      </c>
      <c r="F33" s="8">
        <v>32</v>
      </c>
      <c r="G33" s="8">
        <v>1462.2405429461971</v>
      </c>
    </row>
    <row r="34" spans="1:7" x14ac:dyDescent="0.3">
      <c r="A34" s="8">
        <v>26</v>
      </c>
      <c r="B34" s="8" t="s">
        <v>23</v>
      </c>
      <c r="C34" s="8" t="s">
        <v>16</v>
      </c>
      <c r="D34" s="8" t="s">
        <v>103</v>
      </c>
      <c r="E34" s="8">
        <v>1</v>
      </c>
      <c r="F34" s="8">
        <v>32</v>
      </c>
      <c r="G34" s="8">
        <v>1358.8960027536743</v>
      </c>
    </row>
    <row r="35" spans="1:7" x14ac:dyDescent="0.3">
      <c r="A35" s="8">
        <v>29</v>
      </c>
      <c r="B35" s="8" t="s">
        <v>23</v>
      </c>
      <c r="C35" s="8" t="s">
        <v>16</v>
      </c>
      <c r="D35" s="8" t="s">
        <v>102</v>
      </c>
      <c r="E35" s="8">
        <v>0</v>
      </c>
      <c r="F35" s="8">
        <v>32</v>
      </c>
      <c r="G35" s="8">
        <v>1079.4904352663648</v>
      </c>
    </row>
    <row r="36" spans="1:7" x14ac:dyDescent="0.3">
      <c r="A36" s="8">
        <v>32</v>
      </c>
      <c r="B36" s="8" t="s">
        <v>23</v>
      </c>
      <c r="C36" s="8" t="s">
        <v>16</v>
      </c>
      <c r="D36" s="8" t="s">
        <v>103</v>
      </c>
      <c r="E36" s="8">
        <v>1</v>
      </c>
      <c r="F36" s="8">
        <v>32</v>
      </c>
      <c r="G36" s="8">
        <v>1346.2911922353026</v>
      </c>
    </row>
    <row r="37" spans="1:7" x14ac:dyDescent="0.3">
      <c r="A37" s="8">
        <v>35</v>
      </c>
      <c r="B37" s="8" t="s">
        <v>23</v>
      </c>
      <c r="C37" s="8" t="s">
        <v>16</v>
      </c>
      <c r="D37" s="8" t="s">
        <v>102</v>
      </c>
      <c r="E37" s="8">
        <v>0</v>
      </c>
      <c r="F37" s="8">
        <v>32</v>
      </c>
      <c r="G37" s="8">
        <v>1415.150387124896</v>
      </c>
    </row>
    <row r="38" spans="1:7" x14ac:dyDescent="0.3">
      <c r="A38" s="8">
        <v>2</v>
      </c>
      <c r="B38" s="8" t="s">
        <v>15</v>
      </c>
      <c r="C38" s="8" t="s">
        <v>16</v>
      </c>
      <c r="D38" s="8" t="s">
        <v>103</v>
      </c>
      <c r="E38" s="8">
        <v>1</v>
      </c>
      <c r="F38" s="8">
        <v>39</v>
      </c>
      <c r="G38" s="8">
        <v>1986.6917292898713</v>
      </c>
    </row>
    <row r="39" spans="1:7" x14ac:dyDescent="0.3">
      <c r="A39" s="8">
        <v>5</v>
      </c>
      <c r="B39" s="8" t="s">
        <v>15</v>
      </c>
      <c r="C39" s="8" t="s">
        <v>16</v>
      </c>
      <c r="D39" s="8" t="s">
        <v>102</v>
      </c>
      <c r="E39" s="8">
        <v>0</v>
      </c>
      <c r="F39" s="8">
        <v>39</v>
      </c>
      <c r="G39" s="8">
        <v>2130.2234273231356</v>
      </c>
    </row>
    <row r="40" spans="1:7" x14ac:dyDescent="0.3">
      <c r="A40" s="8">
        <v>8</v>
      </c>
      <c r="B40" s="8" t="s">
        <v>15</v>
      </c>
      <c r="C40" s="8" t="s">
        <v>16</v>
      </c>
      <c r="D40" s="8" t="s">
        <v>103</v>
      </c>
      <c r="E40" s="8">
        <v>1</v>
      </c>
      <c r="F40" s="8">
        <v>39</v>
      </c>
      <c r="G40" s="8">
        <v>1739.078905222683</v>
      </c>
    </row>
    <row r="41" spans="1:7" x14ac:dyDescent="0.3">
      <c r="A41" s="8">
        <v>11</v>
      </c>
      <c r="B41" s="8" t="s">
        <v>15</v>
      </c>
      <c r="C41" s="8" t="s">
        <v>16</v>
      </c>
      <c r="D41" s="8" t="s">
        <v>102</v>
      </c>
      <c r="E41" s="8">
        <v>0</v>
      </c>
      <c r="F41" s="8">
        <v>39</v>
      </c>
      <c r="G41" s="8">
        <v>1677.6068392353379</v>
      </c>
    </row>
    <row r="42" spans="1:7" x14ac:dyDescent="0.3">
      <c r="A42" s="8">
        <v>14</v>
      </c>
      <c r="B42" s="8" t="s">
        <v>15</v>
      </c>
      <c r="C42" s="8" t="s">
        <v>16</v>
      </c>
      <c r="D42" s="8" t="s">
        <v>103</v>
      </c>
      <c r="E42" s="8">
        <v>1</v>
      </c>
      <c r="F42" s="8">
        <v>39</v>
      </c>
      <c r="G42" s="8">
        <v>1458.3359960386342</v>
      </c>
    </row>
    <row r="43" spans="1:7" x14ac:dyDescent="0.3">
      <c r="A43" s="8">
        <v>17</v>
      </c>
      <c r="B43" s="8" t="s">
        <v>15</v>
      </c>
      <c r="C43" s="8" t="s">
        <v>16</v>
      </c>
      <c r="D43" s="8" t="s">
        <v>102</v>
      </c>
      <c r="E43" s="8">
        <v>0</v>
      </c>
      <c r="F43" s="8">
        <v>39</v>
      </c>
      <c r="G43" s="8">
        <v>1341.1332235710499</v>
      </c>
    </row>
    <row r="44" spans="1:7" x14ac:dyDescent="0.3">
      <c r="A44" s="8">
        <v>20</v>
      </c>
      <c r="B44" s="8" t="s">
        <v>23</v>
      </c>
      <c r="C44" s="8" t="s">
        <v>16</v>
      </c>
      <c r="D44" s="8" t="s">
        <v>103</v>
      </c>
      <c r="E44" s="8">
        <v>1</v>
      </c>
      <c r="F44" s="8">
        <v>39</v>
      </c>
      <c r="G44" s="8">
        <v>2001.444067199049</v>
      </c>
    </row>
    <row r="45" spans="1:7" x14ac:dyDescent="0.3">
      <c r="A45" s="8">
        <v>23</v>
      </c>
      <c r="B45" s="8" t="s">
        <v>23</v>
      </c>
      <c r="C45" s="8" t="s">
        <v>16</v>
      </c>
      <c r="D45" s="8" t="s">
        <v>102</v>
      </c>
      <c r="E45" s="8">
        <v>0</v>
      </c>
      <c r="F45" s="8">
        <v>39</v>
      </c>
      <c r="G45" s="8">
        <v>1785.3321870913496</v>
      </c>
    </row>
    <row r="46" spans="1:7" x14ac:dyDescent="0.3">
      <c r="A46" s="8">
        <v>26</v>
      </c>
      <c r="B46" s="8" t="s">
        <v>23</v>
      </c>
      <c r="C46" s="8" t="s">
        <v>16</v>
      </c>
      <c r="D46" s="8" t="s">
        <v>103</v>
      </c>
      <c r="E46" s="8">
        <v>1</v>
      </c>
      <c r="F46" s="8">
        <v>39</v>
      </c>
      <c r="G46" s="8">
        <v>2199.0429548488878</v>
      </c>
    </row>
    <row r="47" spans="1:7" x14ac:dyDescent="0.3">
      <c r="A47" s="8">
        <v>29</v>
      </c>
      <c r="B47" s="8" t="s">
        <v>23</v>
      </c>
      <c r="C47" s="8" t="s">
        <v>16</v>
      </c>
      <c r="D47" s="8" t="s">
        <v>102</v>
      </c>
      <c r="E47" s="8">
        <v>0</v>
      </c>
      <c r="F47" s="8">
        <v>39</v>
      </c>
      <c r="G47" s="8">
        <v>1634.9094272908592</v>
      </c>
    </row>
    <row r="48" spans="1:7" x14ac:dyDescent="0.3">
      <c r="A48" s="8">
        <v>32</v>
      </c>
      <c r="B48" s="8" t="s">
        <v>23</v>
      </c>
      <c r="C48" s="8" t="s">
        <v>16</v>
      </c>
      <c r="D48" s="8" t="s">
        <v>103</v>
      </c>
      <c r="E48" s="8">
        <v>1</v>
      </c>
      <c r="F48" s="8">
        <v>39</v>
      </c>
      <c r="G48" s="8">
        <v>1954.3155958691787</v>
      </c>
    </row>
    <row r="49" spans="1:7" x14ac:dyDescent="0.3">
      <c r="A49" s="8">
        <v>35</v>
      </c>
      <c r="B49" s="8" t="s">
        <v>23</v>
      </c>
      <c r="C49" s="8" t="s">
        <v>16</v>
      </c>
      <c r="D49" s="8" t="s">
        <v>102</v>
      </c>
      <c r="E49" s="8">
        <v>0</v>
      </c>
      <c r="F49" s="8">
        <v>39</v>
      </c>
      <c r="G49" s="8">
        <v>2942.2202868043196</v>
      </c>
    </row>
    <row r="50" spans="1:7" x14ac:dyDescent="0.3">
      <c r="A50" s="8">
        <v>2</v>
      </c>
      <c r="B50" s="8" t="s">
        <v>15</v>
      </c>
      <c r="C50" s="8" t="s">
        <v>16</v>
      </c>
      <c r="D50" s="8" t="s">
        <v>103</v>
      </c>
      <c r="E50" s="8">
        <v>1</v>
      </c>
      <c r="F50" s="8">
        <v>54</v>
      </c>
      <c r="G50" s="8">
        <v>2514.0758195583403</v>
      </c>
    </row>
    <row r="51" spans="1:7" x14ac:dyDescent="0.3">
      <c r="A51" s="8">
        <v>5</v>
      </c>
      <c r="B51" s="8" t="s">
        <v>15</v>
      </c>
      <c r="C51" s="8" t="s">
        <v>16</v>
      </c>
      <c r="D51" s="8" t="s">
        <v>102</v>
      </c>
      <c r="E51" s="8">
        <v>0</v>
      </c>
      <c r="F51" s="8">
        <v>54</v>
      </c>
      <c r="G51" s="8">
        <v>2867.4216560850659</v>
      </c>
    </row>
    <row r="52" spans="1:7" x14ac:dyDescent="0.3">
      <c r="A52" s="8">
        <v>8</v>
      </c>
      <c r="B52" s="8" t="s">
        <v>15</v>
      </c>
      <c r="C52" s="8" t="s">
        <v>16</v>
      </c>
      <c r="D52" s="8" t="s">
        <v>103</v>
      </c>
      <c r="E52" s="8">
        <v>1</v>
      </c>
      <c r="F52" s="8">
        <v>54</v>
      </c>
      <c r="G52" s="8">
        <v>2899.9434244588501</v>
      </c>
    </row>
    <row r="53" spans="1:7" x14ac:dyDescent="0.3">
      <c r="A53" s="8">
        <v>11</v>
      </c>
      <c r="B53" s="8" t="s">
        <v>15</v>
      </c>
      <c r="C53" s="8" t="s">
        <v>16</v>
      </c>
      <c r="D53" s="8" t="s">
        <v>102</v>
      </c>
      <c r="E53" s="8">
        <v>0</v>
      </c>
      <c r="F53" s="8">
        <v>54</v>
      </c>
      <c r="G53" s="8">
        <v>2976.189189445809</v>
      </c>
    </row>
    <row r="54" spans="1:7" x14ac:dyDescent="0.3">
      <c r="A54" s="8">
        <v>14</v>
      </c>
      <c r="B54" s="8" t="s">
        <v>15</v>
      </c>
      <c r="C54" s="8" t="s">
        <v>16</v>
      </c>
      <c r="D54" s="8" t="s">
        <v>103</v>
      </c>
      <c r="E54" s="8">
        <v>1</v>
      </c>
      <c r="F54" s="8">
        <v>54</v>
      </c>
      <c r="G54" s="8">
        <v>3397.2591684451163</v>
      </c>
    </row>
    <row r="55" spans="1:7" x14ac:dyDescent="0.3">
      <c r="A55" s="8">
        <v>17</v>
      </c>
      <c r="B55" s="8" t="s">
        <v>15</v>
      </c>
      <c r="C55" s="8" t="s">
        <v>16</v>
      </c>
      <c r="D55" s="8" t="s">
        <v>102</v>
      </c>
      <c r="E55" s="8">
        <v>0</v>
      </c>
      <c r="F55" s="8">
        <v>54</v>
      </c>
      <c r="G55" s="8">
        <v>3589.6063191357161</v>
      </c>
    </row>
    <row r="56" spans="1:7" x14ac:dyDescent="0.3">
      <c r="A56" s="8">
        <v>20</v>
      </c>
      <c r="B56" s="8" t="s">
        <v>23</v>
      </c>
      <c r="C56" s="8" t="s">
        <v>16</v>
      </c>
      <c r="D56" s="8" t="s">
        <v>103</v>
      </c>
      <c r="E56" s="8">
        <v>1</v>
      </c>
      <c r="F56" s="8">
        <v>54</v>
      </c>
      <c r="G56" s="8">
        <v>2632.6253261139682</v>
      </c>
    </row>
    <row r="57" spans="1:7" x14ac:dyDescent="0.3">
      <c r="A57" s="8">
        <v>23</v>
      </c>
      <c r="B57" s="8" t="s">
        <v>23</v>
      </c>
      <c r="C57" s="8" t="s">
        <v>16</v>
      </c>
      <c r="D57" s="8" t="s">
        <v>102</v>
      </c>
      <c r="E57" s="8">
        <v>0</v>
      </c>
      <c r="F57" s="8">
        <v>54</v>
      </c>
      <c r="G57" s="8">
        <v>2288.4756116343819</v>
      </c>
    </row>
    <row r="58" spans="1:7" x14ac:dyDescent="0.3">
      <c r="A58" s="8">
        <v>26</v>
      </c>
      <c r="B58" s="8" t="s">
        <v>23</v>
      </c>
      <c r="C58" s="8" t="s">
        <v>16</v>
      </c>
      <c r="D58" s="8" t="s">
        <v>103</v>
      </c>
      <c r="E58" s="8">
        <v>1</v>
      </c>
      <c r="F58" s="8">
        <v>54</v>
      </c>
      <c r="G58" s="8">
        <v>2748.4708023234061</v>
      </c>
    </row>
    <row r="59" spans="1:7" x14ac:dyDescent="0.3">
      <c r="A59" s="8">
        <v>29</v>
      </c>
      <c r="B59" s="8" t="s">
        <v>23</v>
      </c>
      <c r="C59" s="8" t="s">
        <v>16</v>
      </c>
      <c r="D59" s="8" t="s">
        <v>102</v>
      </c>
      <c r="E59" s="8">
        <v>0</v>
      </c>
      <c r="F59" s="8">
        <v>54</v>
      </c>
      <c r="G59" s="8">
        <v>2626.7668121582169</v>
      </c>
    </row>
    <row r="60" spans="1:7" x14ac:dyDescent="0.3">
      <c r="A60" s="8">
        <v>32</v>
      </c>
      <c r="B60" s="8" t="s">
        <v>23</v>
      </c>
      <c r="C60" s="8" t="s">
        <v>16</v>
      </c>
      <c r="D60" s="8" t="s">
        <v>103</v>
      </c>
      <c r="E60" s="8">
        <v>1</v>
      </c>
      <c r="F60" s="8">
        <v>54</v>
      </c>
      <c r="G60" s="8">
        <v>2965.2383126981881</v>
      </c>
    </row>
    <row r="61" spans="1:7" x14ac:dyDescent="0.3">
      <c r="A61" s="8">
        <v>35</v>
      </c>
      <c r="B61" s="8" t="s">
        <v>23</v>
      </c>
      <c r="C61" s="8" t="s">
        <v>16</v>
      </c>
      <c r="D61" s="8" t="s">
        <v>102</v>
      </c>
      <c r="E61" s="8">
        <v>0</v>
      </c>
      <c r="F61" s="8">
        <v>54</v>
      </c>
      <c r="G61" s="8">
        <v>2931.0051533069955</v>
      </c>
    </row>
    <row r="62" spans="1:7" x14ac:dyDescent="0.3">
      <c r="A62" s="8">
        <v>3</v>
      </c>
      <c r="B62" s="8" t="s">
        <v>15</v>
      </c>
      <c r="C62" s="8" t="s">
        <v>30</v>
      </c>
      <c r="D62" s="8" t="s">
        <v>102</v>
      </c>
      <c r="E62" s="8">
        <v>0</v>
      </c>
      <c r="F62" s="8">
        <v>32</v>
      </c>
      <c r="G62" s="8">
        <v>1155.908736574163</v>
      </c>
    </row>
    <row r="63" spans="1:7" x14ac:dyDescent="0.3">
      <c r="A63" s="8">
        <v>6</v>
      </c>
      <c r="B63" s="8" t="s">
        <v>15</v>
      </c>
      <c r="C63" s="8" t="s">
        <v>30</v>
      </c>
      <c r="D63" s="8" t="s">
        <v>103</v>
      </c>
      <c r="E63" s="8">
        <v>1</v>
      </c>
      <c r="F63" s="8">
        <v>32</v>
      </c>
      <c r="G63" s="8">
        <v>1058.6396466406914</v>
      </c>
    </row>
    <row r="64" spans="1:7" x14ac:dyDescent="0.3">
      <c r="A64" s="8">
        <v>9</v>
      </c>
      <c r="B64" s="8" t="s">
        <v>15</v>
      </c>
      <c r="C64" s="8" t="s">
        <v>30</v>
      </c>
      <c r="D64" s="8" t="s">
        <v>102</v>
      </c>
      <c r="E64" s="8">
        <v>0</v>
      </c>
      <c r="F64" s="8">
        <v>32</v>
      </c>
      <c r="G64" s="8">
        <v>1136.131817761014</v>
      </c>
    </row>
    <row r="65" spans="1:9" x14ac:dyDescent="0.3">
      <c r="A65" s="8">
        <v>12</v>
      </c>
      <c r="B65" s="8" t="s">
        <v>15</v>
      </c>
      <c r="C65" s="8" t="s">
        <v>30</v>
      </c>
      <c r="D65" s="8" t="s">
        <v>103</v>
      </c>
      <c r="E65" s="8">
        <v>1</v>
      </c>
      <c r="F65" s="8">
        <v>32</v>
      </c>
      <c r="G65" s="8">
        <v>1276.7162748464557</v>
      </c>
    </row>
    <row r="66" spans="1:9" x14ac:dyDescent="0.3">
      <c r="A66" s="8">
        <v>15</v>
      </c>
      <c r="B66" s="8" t="s">
        <v>15</v>
      </c>
      <c r="C66" s="8" t="s">
        <v>30</v>
      </c>
      <c r="D66" s="8" t="s">
        <v>102</v>
      </c>
      <c r="E66" s="8">
        <v>0</v>
      </c>
      <c r="F66" s="8">
        <v>32</v>
      </c>
      <c r="G66" s="8">
        <v>1326.4655716476004</v>
      </c>
    </row>
    <row r="67" spans="1:9" x14ac:dyDescent="0.3">
      <c r="A67" s="8">
        <v>18</v>
      </c>
      <c r="B67" s="8" t="s">
        <v>15</v>
      </c>
      <c r="C67" s="8" t="s">
        <v>30</v>
      </c>
      <c r="D67" s="8" t="s">
        <v>103</v>
      </c>
      <c r="E67" s="8">
        <v>1</v>
      </c>
      <c r="F67" s="8">
        <v>32</v>
      </c>
      <c r="G67" s="8">
        <v>1522.0405407421524</v>
      </c>
    </row>
    <row r="68" spans="1:9" x14ac:dyDescent="0.3">
      <c r="A68" s="8">
        <v>21</v>
      </c>
      <c r="B68" s="8" t="s">
        <v>23</v>
      </c>
      <c r="C68" s="8" t="s">
        <v>30</v>
      </c>
      <c r="D68" s="8" t="s">
        <v>102</v>
      </c>
      <c r="E68" s="8">
        <v>0</v>
      </c>
      <c r="F68" s="8">
        <v>32</v>
      </c>
      <c r="G68" s="8">
        <v>1016.2910286821852</v>
      </c>
    </row>
    <row r="69" spans="1:9" x14ac:dyDescent="0.3">
      <c r="A69" s="8">
        <v>24</v>
      </c>
      <c r="B69" s="8" t="s">
        <v>23</v>
      </c>
      <c r="C69" s="8" t="s">
        <v>30</v>
      </c>
      <c r="D69" s="8" t="s">
        <v>103</v>
      </c>
      <c r="E69" s="8">
        <v>1</v>
      </c>
      <c r="F69" s="8">
        <v>32</v>
      </c>
      <c r="G69" s="8">
        <v>1335.3531619202199</v>
      </c>
    </row>
    <row r="70" spans="1:9" x14ac:dyDescent="0.3">
      <c r="A70" s="8">
        <v>27</v>
      </c>
      <c r="B70" s="8" t="s">
        <v>23</v>
      </c>
      <c r="C70" s="8" t="s">
        <v>30</v>
      </c>
      <c r="D70" s="8" t="s">
        <v>102</v>
      </c>
      <c r="E70" s="8">
        <v>0</v>
      </c>
      <c r="F70" s="8">
        <v>32</v>
      </c>
      <c r="G70" s="8">
        <v>1377.0408123722591</v>
      </c>
    </row>
    <row r="71" spans="1:9" x14ac:dyDescent="0.3">
      <c r="A71" s="8">
        <v>30</v>
      </c>
      <c r="B71" s="8" t="s">
        <v>23</v>
      </c>
      <c r="C71" s="8" t="s">
        <v>30</v>
      </c>
      <c r="D71" s="8" t="s">
        <v>103</v>
      </c>
      <c r="E71" s="8">
        <v>1</v>
      </c>
      <c r="F71" s="8">
        <v>32</v>
      </c>
      <c r="G71" s="8">
        <v>1187.7912028509061</v>
      </c>
    </row>
    <row r="72" spans="1:9" x14ac:dyDescent="0.3">
      <c r="A72" s="8">
        <v>33</v>
      </c>
      <c r="B72" s="8" t="s">
        <v>23</v>
      </c>
      <c r="C72" s="8" t="s">
        <v>30</v>
      </c>
      <c r="D72" s="8" t="s">
        <v>102</v>
      </c>
      <c r="E72" s="8">
        <v>0</v>
      </c>
      <c r="F72" s="8">
        <v>32</v>
      </c>
      <c r="G72" s="8">
        <v>1213.0790882701667</v>
      </c>
    </row>
    <row r="73" spans="1:9" x14ac:dyDescent="0.3">
      <c r="A73" s="8">
        <v>36</v>
      </c>
      <c r="B73" s="8" t="s">
        <v>23</v>
      </c>
      <c r="C73" s="8" t="s">
        <v>30</v>
      </c>
      <c r="D73" s="8" t="s">
        <v>103</v>
      </c>
      <c r="E73" s="8">
        <v>1</v>
      </c>
      <c r="F73" s="8">
        <v>32</v>
      </c>
      <c r="G73" s="8">
        <v>1290.0552042839795</v>
      </c>
      <c r="H73" s="19"/>
      <c r="I73" s="19"/>
    </row>
    <row r="74" spans="1:9" x14ac:dyDescent="0.3">
      <c r="A74" s="8">
        <v>3</v>
      </c>
      <c r="B74" s="8" t="s">
        <v>15</v>
      </c>
      <c r="C74" s="8" t="s">
        <v>30</v>
      </c>
      <c r="D74" s="8" t="s">
        <v>102</v>
      </c>
      <c r="E74" s="8">
        <v>0</v>
      </c>
      <c r="F74" s="8">
        <v>39</v>
      </c>
      <c r="G74" s="8">
        <v>838.68411457766024</v>
      </c>
    </row>
    <row r="75" spans="1:9" x14ac:dyDescent="0.3">
      <c r="A75" s="8">
        <v>6</v>
      </c>
      <c r="B75" s="8" t="s">
        <v>15</v>
      </c>
      <c r="C75" s="8" t="s">
        <v>30</v>
      </c>
      <c r="D75" s="8" t="s">
        <v>103</v>
      </c>
      <c r="E75" s="8">
        <v>1</v>
      </c>
      <c r="F75" s="8">
        <v>39</v>
      </c>
      <c r="G75" s="8">
        <v>1590.2836966099169</v>
      </c>
    </row>
    <row r="76" spans="1:9" x14ac:dyDescent="0.3">
      <c r="A76" s="8">
        <v>9</v>
      </c>
      <c r="B76" s="8" t="s">
        <v>15</v>
      </c>
      <c r="C76" s="8" t="s">
        <v>30</v>
      </c>
      <c r="D76" s="8" t="s">
        <v>102</v>
      </c>
      <c r="E76" s="8">
        <v>0</v>
      </c>
      <c r="F76" s="8">
        <v>39</v>
      </c>
      <c r="G76" s="8">
        <v>2112.7643632340637</v>
      </c>
    </row>
    <row r="77" spans="1:9" x14ac:dyDescent="0.3">
      <c r="A77" s="8">
        <v>12</v>
      </c>
      <c r="B77" s="8" t="s">
        <v>15</v>
      </c>
      <c r="C77" s="8" t="s">
        <v>30</v>
      </c>
      <c r="D77" s="8" t="s">
        <v>103</v>
      </c>
      <c r="E77" s="8">
        <v>1</v>
      </c>
      <c r="F77" s="8">
        <v>39</v>
      </c>
      <c r="G77" s="8">
        <v>1382.456320591765</v>
      </c>
    </row>
    <row r="78" spans="1:9" x14ac:dyDescent="0.3">
      <c r="A78" s="8">
        <v>15</v>
      </c>
      <c r="B78" s="8" t="s">
        <v>15</v>
      </c>
      <c r="C78" s="8" t="s">
        <v>30</v>
      </c>
      <c r="D78" s="8" t="s">
        <v>102</v>
      </c>
      <c r="E78" s="8">
        <v>0</v>
      </c>
      <c r="F78" s="8">
        <v>39</v>
      </c>
      <c r="G78" s="8">
        <v>1971.2739945186438</v>
      </c>
    </row>
    <row r="79" spans="1:9" x14ac:dyDescent="0.3">
      <c r="A79" s="8">
        <v>18</v>
      </c>
      <c r="B79" s="8" t="s">
        <v>15</v>
      </c>
      <c r="C79" s="8" t="s">
        <v>30</v>
      </c>
      <c r="D79" s="8" t="s">
        <v>103</v>
      </c>
      <c r="E79" s="8">
        <v>1</v>
      </c>
      <c r="F79" s="8">
        <v>39</v>
      </c>
      <c r="G79" s="8">
        <v>2758.1734802334827</v>
      </c>
    </row>
    <row r="80" spans="1:9" x14ac:dyDescent="0.3">
      <c r="A80" s="8">
        <v>21</v>
      </c>
      <c r="B80" s="8" t="s">
        <v>23</v>
      </c>
      <c r="C80" s="8" t="s">
        <v>30</v>
      </c>
      <c r="D80" s="8" t="s">
        <v>102</v>
      </c>
      <c r="E80" s="8">
        <v>0</v>
      </c>
      <c r="F80" s="8">
        <v>39</v>
      </c>
      <c r="G80" s="8">
        <v>1254.9432971317869</v>
      </c>
    </row>
    <row r="81" spans="1:7" x14ac:dyDescent="0.3">
      <c r="A81" s="8">
        <v>24</v>
      </c>
      <c r="B81" s="8" t="s">
        <v>23</v>
      </c>
      <c r="C81" s="8" t="s">
        <v>30</v>
      </c>
      <c r="D81" s="8" t="s">
        <v>103</v>
      </c>
      <c r="E81" s="8">
        <v>1</v>
      </c>
      <c r="F81" s="8">
        <v>39</v>
      </c>
      <c r="G81" s="8">
        <v>2683.1337195932279</v>
      </c>
    </row>
    <row r="82" spans="1:7" x14ac:dyDescent="0.3">
      <c r="A82" s="8">
        <v>27</v>
      </c>
      <c r="B82" s="8" t="s">
        <v>23</v>
      </c>
      <c r="C82" s="8" t="s">
        <v>30</v>
      </c>
      <c r="D82" s="8" t="s">
        <v>102</v>
      </c>
      <c r="E82" s="8">
        <v>0</v>
      </c>
      <c r="F82" s="8">
        <v>39</v>
      </c>
      <c r="G82" s="8">
        <v>990.05336456893042</v>
      </c>
    </row>
    <row r="83" spans="1:7" x14ac:dyDescent="0.3">
      <c r="A83" s="8">
        <v>30</v>
      </c>
      <c r="B83" s="8" t="s">
        <v>23</v>
      </c>
      <c r="C83" s="8" t="s">
        <v>30</v>
      </c>
      <c r="D83" s="8" t="s">
        <v>103</v>
      </c>
      <c r="E83" s="8">
        <v>1</v>
      </c>
      <c r="F83" s="8">
        <v>39</v>
      </c>
      <c r="G83" s="8">
        <v>1735.7592479586167</v>
      </c>
    </row>
    <row r="84" spans="1:7" x14ac:dyDescent="0.3">
      <c r="A84" s="8">
        <v>33</v>
      </c>
      <c r="B84" s="8" t="s">
        <v>23</v>
      </c>
      <c r="C84" s="8" t="s">
        <v>30</v>
      </c>
      <c r="D84" s="8" t="s">
        <v>102</v>
      </c>
      <c r="E84" s="8">
        <v>0</v>
      </c>
      <c r="F84" s="8">
        <v>39</v>
      </c>
      <c r="G84" s="8">
        <v>2235.138160541559</v>
      </c>
    </row>
    <row r="85" spans="1:7" x14ac:dyDescent="0.3">
      <c r="A85" s="8">
        <v>36</v>
      </c>
      <c r="B85" s="8" t="s">
        <v>23</v>
      </c>
      <c r="C85" s="8" t="s">
        <v>30</v>
      </c>
      <c r="D85" s="8" t="s">
        <v>103</v>
      </c>
      <c r="E85" s="8">
        <v>1</v>
      </c>
      <c r="F85" s="8">
        <v>39</v>
      </c>
      <c r="G85" s="8">
        <v>1605.7290888660375</v>
      </c>
    </row>
    <row r="86" spans="1:7" x14ac:dyDescent="0.3">
      <c r="A86" s="8">
        <v>3</v>
      </c>
      <c r="B86" s="8" t="s">
        <v>15</v>
      </c>
      <c r="C86" s="8" t="s">
        <v>30</v>
      </c>
      <c r="D86" s="8" t="s">
        <v>102</v>
      </c>
      <c r="E86" s="8">
        <v>0</v>
      </c>
      <c r="F86" s="8">
        <v>54</v>
      </c>
      <c r="G86" s="8">
        <v>1925.7173108029806</v>
      </c>
    </row>
    <row r="87" spans="1:7" x14ac:dyDescent="0.3">
      <c r="A87" s="8">
        <v>6</v>
      </c>
      <c r="B87" s="8" t="s">
        <v>15</v>
      </c>
      <c r="C87" s="8" t="s">
        <v>30</v>
      </c>
      <c r="D87" s="8" t="s">
        <v>103</v>
      </c>
      <c r="E87" s="8">
        <v>1</v>
      </c>
      <c r="F87" s="8">
        <v>54</v>
      </c>
      <c r="G87" s="8">
        <v>2259.1245575499938</v>
      </c>
    </row>
    <row r="88" spans="1:7" x14ac:dyDescent="0.3">
      <c r="A88" s="8">
        <v>9</v>
      </c>
      <c r="B88" s="8" t="s">
        <v>15</v>
      </c>
      <c r="C88" s="8" t="s">
        <v>30</v>
      </c>
      <c r="D88" s="8" t="s">
        <v>102</v>
      </c>
      <c r="E88" s="8">
        <v>0</v>
      </c>
      <c r="F88" s="8">
        <v>54</v>
      </c>
      <c r="G88" s="8">
        <v>2181.9503991406232</v>
      </c>
    </row>
    <row r="89" spans="1:7" x14ac:dyDescent="0.3">
      <c r="A89" s="8">
        <v>12</v>
      </c>
      <c r="B89" s="8" t="s">
        <v>15</v>
      </c>
      <c r="C89" s="8" t="s">
        <v>30</v>
      </c>
      <c r="D89" s="8" t="s">
        <v>103</v>
      </c>
      <c r="E89" s="8">
        <v>1</v>
      </c>
      <c r="F89" s="8">
        <v>54</v>
      </c>
      <c r="G89" s="8">
        <v>1978.0063017620719</v>
      </c>
    </row>
    <row r="90" spans="1:7" x14ac:dyDescent="0.3">
      <c r="A90" s="8">
        <v>15</v>
      </c>
      <c r="B90" s="8" t="s">
        <v>15</v>
      </c>
      <c r="C90" s="8" t="s">
        <v>30</v>
      </c>
      <c r="D90" s="8" t="s">
        <v>102</v>
      </c>
      <c r="E90" s="8">
        <v>0</v>
      </c>
      <c r="F90" s="8">
        <v>54</v>
      </c>
      <c r="G90" s="8">
        <v>1870.6451143000697</v>
      </c>
    </row>
    <row r="91" spans="1:7" x14ac:dyDescent="0.3">
      <c r="A91" s="8">
        <v>18</v>
      </c>
      <c r="B91" s="8" t="s">
        <v>15</v>
      </c>
      <c r="C91" s="8" t="s">
        <v>30</v>
      </c>
      <c r="D91" s="8" t="s">
        <v>103</v>
      </c>
      <c r="E91" s="8">
        <v>1</v>
      </c>
      <c r="F91" s="8">
        <v>54</v>
      </c>
      <c r="G91" s="8">
        <v>1871.0437505107732</v>
      </c>
    </row>
    <row r="92" spans="1:7" x14ac:dyDescent="0.3">
      <c r="A92" s="8">
        <v>21</v>
      </c>
      <c r="B92" s="8" t="s">
        <v>23</v>
      </c>
      <c r="C92" s="8" t="s">
        <v>30</v>
      </c>
      <c r="D92" s="8" t="s">
        <v>102</v>
      </c>
      <c r="E92" s="8">
        <v>0</v>
      </c>
      <c r="F92" s="8">
        <v>54</v>
      </c>
      <c r="G92" s="8">
        <v>1366.4975066407123</v>
      </c>
    </row>
    <row r="93" spans="1:7" x14ac:dyDescent="0.3">
      <c r="A93" s="8">
        <v>24</v>
      </c>
      <c r="B93" s="8" t="s">
        <v>23</v>
      </c>
      <c r="C93" s="8" t="s">
        <v>30</v>
      </c>
      <c r="D93" s="8" t="s">
        <v>103</v>
      </c>
      <c r="E93" s="8">
        <v>1</v>
      </c>
      <c r="F93" s="8">
        <v>54</v>
      </c>
      <c r="G93" s="8">
        <v>1785.1895980243487</v>
      </c>
    </row>
    <row r="94" spans="1:7" x14ac:dyDescent="0.3">
      <c r="A94" s="8">
        <v>27</v>
      </c>
      <c r="B94" s="8" t="s">
        <v>23</v>
      </c>
      <c r="C94" s="8" t="s">
        <v>30</v>
      </c>
      <c r="D94" s="8" t="s">
        <v>102</v>
      </c>
      <c r="E94" s="8">
        <v>0</v>
      </c>
      <c r="F94" s="8">
        <v>54</v>
      </c>
      <c r="G94" s="8">
        <v>1982.5549207771096</v>
      </c>
    </row>
    <row r="95" spans="1:7" x14ac:dyDescent="0.3">
      <c r="A95" s="8">
        <v>30</v>
      </c>
      <c r="B95" s="8" t="s">
        <v>23</v>
      </c>
      <c r="C95" s="8" t="s">
        <v>30</v>
      </c>
      <c r="D95" s="8" t="s">
        <v>103</v>
      </c>
      <c r="E95" s="8">
        <v>1</v>
      </c>
      <c r="F95" s="8">
        <v>54</v>
      </c>
      <c r="G95" s="8">
        <v>1830.8458130650024</v>
      </c>
    </row>
    <row r="96" spans="1:7" x14ac:dyDescent="0.3">
      <c r="A96" s="8">
        <v>33</v>
      </c>
      <c r="B96" s="8" t="s">
        <v>23</v>
      </c>
      <c r="C96" s="8" t="s">
        <v>30</v>
      </c>
      <c r="D96" s="8" t="s">
        <v>102</v>
      </c>
      <c r="E96" s="8">
        <v>0</v>
      </c>
      <c r="F96" s="8">
        <v>54</v>
      </c>
      <c r="G96" s="8">
        <v>1720.4093224671672</v>
      </c>
    </row>
    <row r="97" spans="1:7" x14ac:dyDescent="0.3">
      <c r="A97" s="8">
        <v>36</v>
      </c>
      <c r="B97" s="8" t="s">
        <v>23</v>
      </c>
      <c r="C97" s="8" t="s">
        <v>30</v>
      </c>
      <c r="D97" s="8" t="s">
        <v>103</v>
      </c>
      <c r="E97" s="8">
        <v>1</v>
      </c>
      <c r="F97" s="8">
        <v>54</v>
      </c>
      <c r="G97" s="8">
        <v>2122.8673520187581</v>
      </c>
    </row>
    <row r="98" spans="1:7" x14ac:dyDescent="0.3">
      <c r="A98" s="8">
        <v>3</v>
      </c>
      <c r="B98" s="8" t="s">
        <v>15</v>
      </c>
      <c r="C98" s="8" t="s">
        <v>30</v>
      </c>
      <c r="D98" s="8" t="s">
        <v>102</v>
      </c>
      <c r="E98" s="8">
        <v>0</v>
      </c>
      <c r="F98" s="8">
        <v>75</v>
      </c>
      <c r="G98" s="8">
        <v>3421.3205064788581</v>
      </c>
    </row>
    <row r="99" spans="1:7" x14ac:dyDescent="0.3">
      <c r="A99" s="8">
        <v>6</v>
      </c>
      <c r="B99" s="8" t="s">
        <v>15</v>
      </c>
      <c r="C99" s="8" t="s">
        <v>30</v>
      </c>
      <c r="D99" s="8" t="s">
        <v>103</v>
      </c>
      <c r="E99" s="8">
        <v>1</v>
      </c>
      <c r="F99" s="8">
        <v>75</v>
      </c>
      <c r="G99" s="8">
        <v>4168.6081334147566</v>
      </c>
    </row>
    <row r="100" spans="1:7" x14ac:dyDescent="0.3">
      <c r="A100" s="8">
        <v>9</v>
      </c>
      <c r="B100" s="8" t="s">
        <v>15</v>
      </c>
      <c r="C100" s="8" t="s">
        <v>30</v>
      </c>
      <c r="D100" s="8" t="s">
        <v>102</v>
      </c>
      <c r="E100" s="8">
        <v>0</v>
      </c>
      <c r="F100" s="8">
        <v>75</v>
      </c>
      <c r="G100" s="8">
        <v>3756.5345723250903</v>
      </c>
    </row>
    <row r="101" spans="1:7" x14ac:dyDescent="0.3">
      <c r="A101" s="8">
        <v>12</v>
      </c>
      <c r="B101" s="8" t="s">
        <v>15</v>
      </c>
      <c r="C101" s="8" t="s">
        <v>30</v>
      </c>
      <c r="D101" s="8" t="s">
        <v>103</v>
      </c>
      <c r="E101" s="8">
        <v>1</v>
      </c>
      <c r="F101" s="8">
        <v>75</v>
      </c>
      <c r="G101" s="8">
        <v>3322.5625277767494</v>
      </c>
    </row>
    <row r="102" spans="1:7" x14ac:dyDescent="0.3">
      <c r="A102" s="8">
        <v>15</v>
      </c>
      <c r="B102" s="8" t="s">
        <v>15</v>
      </c>
      <c r="C102" s="8" t="s">
        <v>30</v>
      </c>
      <c r="D102" s="8" t="s">
        <v>102</v>
      </c>
      <c r="E102" s="8">
        <v>0</v>
      </c>
      <c r="F102" s="8">
        <v>75</v>
      </c>
      <c r="G102" s="8">
        <v>2959.5899045655215</v>
      </c>
    </row>
    <row r="103" spans="1:7" x14ac:dyDescent="0.3">
      <c r="A103" s="8">
        <v>18</v>
      </c>
      <c r="B103" s="8" t="s">
        <v>15</v>
      </c>
      <c r="C103" s="8" t="s">
        <v>30</v>
      </c>
      <c r="D103" s="8" t="s">
        <v>103</v>
      </c>
      <c r="E103" s="8">
        <v>1</v>
      </c>
      <c r="F103" s="8">
        <v>75</v>
      </c>
      <c r="G103" s="8">
        <v>2913.2274094087679</v>
      </c>
    </row>
    <row r="104" spans="1:7" x14ac:dyDescent="0.3">
      <c r="A104" s="8">
        <v>21</v>
      </c>
      <c r="B104" s="8" t="s">
        <v>23</v>
      </c>
      <c r="C104" s="8" t="s">
        <v>30</v>
      </c>
      <c r="D104" s="8" t="s">
        <v>102</v>
      </c>
      <c r="E104" s="8">
        <v>0</v>
      </c>
      <c r="F104" s="8">
        <v>75</v>
      </c>
      <c r="G104" s="8">
        <v>2777.7521347108068</v>
      </c>
    </row>
    <row r="105" spans="1:7" x14ac:dyDescent="0.3">
      <c r="A105" s="8">
        <v>24</v>
      </c>
      <c r="B105" s="8" t="s">
        <v>23</v>
      </c>
      <c r="C105" s="8" t="s">
        <v>30</v>
      </c>
      <c r="D105" s="8" t="s">
        <v>103</v>
      </c>
      <c r="E105" s="8">
        <v>1</v>
      </c>
      <c r="F105" s="8">
        <v>75</v>
      </c>
      <c r="G105" s="8">
        <v>2754.6186273814637</v>
      </c>
    </row>
    <row r="106" spans="1:7" x14ac:dyDescent="0.3">
      <c r="A106" s="8">
        <v>27</v>
      </c>
      <c r="B106" s="8" t="s">
        <v>23</v>
      </c>
      <c r="C106" s="8" t="s">
        <v>30</v>
      </c>
      <c r="D106" s="8" t="s">
        <v>102</v>
      </c>
      <c r="E106" s="8">
        <v>0</v>
      </c>
      <c r="F106" s="8">
        <v>75</v>
      </c>
      <c r="G106" s="8">
        <v>2802.728834413243</v>
      </c>
    </row>
    <row r="107" spans="1:7" x14ac:dyDescent="0.3">
      <c r="A107" s="8">
        <v>30</v>
      </c>
      <c r="B107" s="8" t="s">
        <v>23</v>
      </c>
      <c r="C107" s="8" t="s">
        <v>30</v>
      </c>
      <c r="D107" s="8" t="s">
        <v>103</v>
      </c>
      <c r="E107" s="8">
        <v>1</v>
      </c>
      <c r="F107" s="8">
        <v>75</v>
      </c>
      <c r="G107" s="8">
        <v>2878.1866003072628</v>
      </c>
    </row>
    <row r="108" spans="1:7" x14ac:dyDescent="0.3">
      <c r="A108" s="8">
        <v>33</v>
      </c>
      <c r="B108" s="8" t="s">
        <v>23</v>
      </c>
      <c r="C108" s="8" t="s">
        <v>30</v>
      </c>
      <c r="D108" s="8" t="s">
        <v>102</v>
      </c>
      <c r="E108" s="8">
        <v>0</v>
      </c>
      <c r="F108" s="8">
        <v>75</v>
      </c>
      <c r="G108" s="8">
        <v>3908.9511893170111</v>
      </c>
    </row>
    <row r="109" spans="1:7" x14ac:dyDescent="0.3">
      <c r="A109" s="8">
        <v>36</v>
      </c>
      <c r="B109" s="8" t="s">
        <v>23</v>
      </c>
      <c r="C109" s="8" t="s">
        <v>30</v>
      </c>
      <c r="D109" s="8" t="s">
        <v>103</v>
      </c>
      <c r="E109" s="8">
        <v>1</v>
      </c>
      <c r="F109" s="8">
        <v>75</v>
      </c>
      <c r="G109" s="8">
        <v>4027.3503178417486</v>
      </c>
    </row>
    <row r="110" spans="1:7" x14ac:dyDescent="0.3">
      <c r="A110" s="8"/>
      <c r="B110" s="8"/>
      <c r="C110" s="8"/>
      <c r="D110" s="8"/>
      <c r="E110" s="8"/>
      <c r="F110" s="8"/>
      <c r="G110" s="8"/>
    </row>
    <row r="111" spans="1:7" x14ac:dyDescent="0.3">
      <c r="A111" s="8"/>
      <c r="B111" s="8"/>
      <c r="C111" s="8"/>
      <c r="D111" s="8"/>
      <c r="E111" s="8"/>
      <c r="F111" s="8"/>
      <c r="G111" s="8"/>
    </row>
  </sheetData>
  <sortState ref="A2:G109">
    <sortCondition ref="C2:C109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Z217"/>
  <sheetViews>
    <sheetView topLeftCell="A19" workbookViewId="0">
      <selection activeCell="L30" sqref="L30"/>
    </sheetView>
  </sheetViews>
  <sheetFormatPr defaultRowHeight="14.4" x14ac:dyDescent="0.3"/>
  <sheetData>
    <row r="1" spans="1:6" ht="39.6" x14ac:dyDescent="0.3">
      <c r="A1" s="47" t="s">
        <v>119</v>
      </c>
    </row>
    <row r="2" spans="1:6" ht="15" thickBot="1" x14ac:dyDescent="0.35"/>
    <row r="3" spans="1:6" ht="26.4" customHeight="1" thickBot="1" x14ac:dyDescent="0.35">
      <c r="A3" s="86" t="s">
        <v>120</v>
      </c>
      <c r="B3" s="87"/>
      <c r="C3" s="87"/>
      <c r="F3" t="s">
        <v>163</v>
      </c>
    </row>
    <row r="4" spans="1:6" ht="15" thickBot="1" x14ac:dyDescent="0.35">
      <c r="A4" s="52" t="s">
        <v>121</v>
      </c>
      <c r="B4" s="48" t="s">
        <v>122</v>
      </c>
      <c r="C4" s="53" t="s">
        <v>123</v>
      </c>
      <c r="F4" t="s">
        <v>164</v>
      </c>
    </row>
    <row r="5" spans="1:6" ht="40.200000000000003" thickBot="1" x14ac:dyDescent="0.35">
      <c r="A5" s="54" t="s">
        <v>4</v>
      </c>
      <c r="B5" s="50">
        <v>3</v>
      </c>
      <c r="C5" s="55" t="s">
        <v>124</v>
      </c>
      <c r="F5" t="s">
        <v>165</v>
      </c>
    </row>
    <row r="6" spans="1:6" ht="27" thickBot="1" x14ac:dyDescent="0.35">
      <c r="A6" s="54" t="s">
        <v>3</v>
      </c>
      <c r="B6" s="50">
        <v>2</v>
      </c>
      <c r="C6" s="55" t="s">
        <v>125</v>
      </c>
      <c r="F6" t="s">
        <v>166</v>
      </c>
    </row>
    <row r="7" spans="1:6" x14ac:dyDescent="0.3">
      <c r="A7" s="56" t="s">
        <v>97</v>
      </c>
      <c r="B7" s="57">
        <v>2</v>
      </c>
      <c r="C7" s="58" t="s">
        <v>126</v>
      </c>
      <c r="F7" t="s">
        <v>167</v>
      </c>
    </row>
    <row r="8" spans="1:6" ht="15" thickBot="1" x14ac:dyDescent="0.35"/>
    <row r="9" spans="1:6" ht="40.200000000000003" thickBot="1" x14ac:dyDescent="0.35">
      <c r="A9" s="59" t="s">
        <v>127</v>
      </c>
      <c r="B9" s="60">
        <v>110</v>
      </c>
    </row>
    <row r="10" spans="1:6" ht="52.8" x14ac:dyDescent="0.3">
      <c r="A10" s="56" t="s">
        <v>128</v>
      </c>
      <c r="B10" s="61">
        <v>108</v>
      </c>
    </row>
    <row r="13" spans="1:6" x14ac:dyDescent="0.3">
      <c r="A13" s="46"/>
    </row>
    <row r="14" spans="1:6" ht="39.6" x14ac:dyDescent="0.3">
      <c r="A14" s="47" t="s">
        <v>119</v>
      </c>
    </row>
    <row r="15" spans="1:6" x14ac:dyDescent="0.3">
      <c r="A15" s="47"/>
    </row>
    <row r="16" spans="1:6" ht="66" x14ac:dyDescent="0.3">
      <c r="A16" s="47" t="s">
        <v>129</v>
      </c>
    </row>
    <row r="17" spans="1:26" ht="15" thickBot="1" x14ac:dyDescent="0.35"/>
    <row r="18" spans="1:26" ht="40.799999999999997" thickBot="1" x14ac:dyDescent="0.35">
      <c r="A18" s="62" t="s">
        <v>130</v>
      </c>
      <c r="B18" s="63" t="s">
        <v>131</v>
      </c>
      <c r="C18" s="63" t="s">
        <v>132</v>
      </c>
      <c r="D18" s="63" t="s">
        <v>133</v>
      </c>
      <c r="E18" s="63" t="s">
        <v>134</v>
      </c>
      <c r="F18" s="64" t="s">
        <v>135</v>
      </c>
    </row>
    <row r="19" spans="1:26" ht="15" thickBot="1" x14ac:dyDescent="0.35">
      <c r="A19" s="54" t="s">
        <v>136</v>
      </c>
      <c r="B19" s="50">
        <v>11</v>
      </c>
      <c r="C19" s="50">
        <v>1911593.23</v>
      </c>
      <c r="D19" s="50">
        <v>173781.2</v>
      </c>
      <c r="E19" s="50">
        <v>0.22</v>
      </c>
      <c r="F19" s="65">
        <v>0.99539999999999995</v>
      </c>
    </row>
    <row r="20" spans="1:26" ht="15" thickBot="1" x14ac:dyDescent="0.35">
      <c r="A20" s="54" t="s">
        <v>137</v>
      </c>
      <c r="B20" s="50">
        <v>96</v>
      </c>
      <c r="C20" s="50">
        <v>74199337.129999995</v>
      </c>
      <c r="D20" s="50">
        <v>772909.76</v>
      </c>
      <c r="E20" s="50"/>
      <c r="F20" s="65"/>
    </row>
    <row r="21" spans="1:26" ht="26.4" x14ac:dyDescent="0.3">
      <c r="A21" s="56" t="s">
        <v>138</v>
      </c>
      <c r="B21" s="57">
        <v>107</v>
      </c>
      <c r="C21" s="57">
        <v>76110930.359999999</v>
      </c>
      <c r="D21" s="57"/>
      <c r="E21" s="57"/>
      <c r="F21" s="61"/>
    </row>
    <row r="22" spans="1:26" ht="15" thickBot="1" x14ac:dyDescent="0.35"/>
    <row r="23" spans="1:26" ht="27.6" thickBot="1" x14ac:dyDescent="0.35">
      <c r="A23" s="66" t="s">
        <v>139</v>
      </c>
      <c r="B23" s="63" t="s">
        <v>140</v>
      </c>
      <c r="C23" s="63" t="s">
        <v>141</v>
      </c>
      <c r="D23" s="64" t="s">
        <v>142</v>
      </c>
    </row>
    <row r="24" spans="1:26" x14ac:dyDescent="0.3">
      <c r="A24" s="67">
        <v>2.5115999999999999E-2</v>
      </c>
      <c r="B24" s="57">
        <v>42.686340000000001</v>
      </c>
      <c r="C24" s="57">
        <v>879.15290000000005</v>
      </c>
      <c r="D24" s="61">
        <v>2059.5650000000001</v>
      </c>
    </row>
    <row r="25" spans="1:26" ht="15" thickBot="1" x14ac:dyDescent="0.35"/>
    <row r="26" spans="1:26" ht="40.799999999999997" thickBot="1" x14ac:dyDescent="0.35">
      <c r="A26" s="62" t="s">
        <v>130</v>
      </c>
      <c r="B26" s="63" t="s">
        <v>131</v>
      </c>
      <c r="C26" s="63" t="s">
        <v>143</v>
      </c>
      <c r="D26" s="63" t="s">
        <v>133</v>
      </c>
      <c r="E26" s="63" t="s">
        <v>134</v>
      </c>
      <c r="F26" s="64" t="s">
        <v>135</v>
      </c>
      <c r="L26" s="2" t="s">
        <v>4</v>
      </c>
      <c r="M26" s="2"/>
      <c r="N26" s="2"/>
      <c r="O26" s="2" t="s">
        <v>3</v>
      </c>
      <c r="P26" s="2"/>
      <c r="Q26" s="2" t="s">
        <v>233</v>
      </c>
      <c r="R26" s="2"/>
      <c r="S26" s="2"/>
      <c r="T26" s="2"/>
      <c r="U26" s="2"/>
      <c r="V26" s="2"/>
      <c r="W26" s="2"/>
      <c r="X26" s="2"/>
      <c r="Y26" s="2"/>
      <c r="Z26" s="2"/>
    </row>
    <row r="27" spans="1:26" ht="27" thickBot="1" x14ac:dyDescent="0.35">
      <c r="A27" s="54" t="s">
        <v>4</v>
      </c>
      <c r="B27" s="50">
        <v>2</v>
      </c>
      <c r="C27" s="50">
        <v>171027.52650000001</v>
      </c>
      <c r="D27" s="50">
        <v>85513.763300000006</v>
      </c>
      <c r="E27" s="50">
        <v>0.11</v>
      </c>
      <c r="F27" s="65">
        <v>0.89539999999999997</v>
      </c>
      <c r="L27" s="2" t="s">
        <v>56</v>
      </c>
      <c r="M27" s="2" t="s">
        <v>16</v>
      </c>
      <c r="N27" s="2" t="s">
        <v>30</v>
      </c>
      <c r="O27" s="2" t="s">
        <v>116</v>
      </c>
      <c r="P27" s="2" t="s">
        <v>118</v>
      </c>
      <c r="Q27" s="2" t="s">
        <v>102</v>
      </c>
      <c r="R27" s="2" t="s">
        <v>103</v>
      </c>
      <c r="S27" s="2" t="s">
        <v>225</v>
      </c>
      <c r="T27" s="2" t="s">
        <v>226</v>
      </c>
      <c r="U27" s="2" t="s">
        <v>227</v>
      </c>
      <c r="V27" s="2" t="s">
        <v>228</v>
      </c>
      <c r="W27" s="2" t="s">
        <v>229</v>
      </c>
      <c r="X27" s="2" t="s">
        <v>230</v>
      </c>
      <c r="Y27" s="2" t="s">
        <v>231</v>
      </c>
      <c r="Z27" s="2" t="s">
        <v>232</v>
      </c>
    </row>
    <row r="28" spans="1:26" ht="15" thickBot="1" x14ac:dyDescent="0.35">
      <c r="A28" s="54" t="s">
        <v>3</v>
      </c>
      <c r="B28" s="50">
        <v>1</v>
      </c>
      <c r="C28" s="50">
        <v>274952.30369999999</v>
      </c>
      <c r="D28" s="50">
        <v>274952.30369999999</v>
      </c>
      <c r="E28" s="50">
        <v>0.36</v>
      </c>
      <c r="F28" s="65">
        <v>0.55230000000000001</v>
      </c>
      <c r="L28" s="8">
        <f>B51</f>
        <v>2128.25774</v>
      </c>
      <c r="M28" s="8">
        <f>B52</f>
        <v>2019.8506199999999</v>
      </c>
      <c r="N28" s="8">
        <f>B53</f>
        <v>2055.0039299999999</v>
      </c>
      <c r="O28" s="8">
        <f>B75</f>
        <v>2010.33637</v>
      </c>
      <c r="P28" s="8">
        <f>B76</f>
        <v>2125.0718200000001</v>
      </c>
      <c r="Q28" s="8">
        <f>B89</f>
        <v>2086.5477599999999</v>
      </c>
      <c r="R28" s="2">
        <f>B90</f>
        <v>2048.8604300000002</v>
      </c>
      <c r="S28" s="2">
        <f>F27</f>
        <v>0.89539999999999997</v>
      </c>
      <c r="T28" s="2">
        <f>F28</f>
        <v>0.55230000000000001</v>
      </c>
      <c r="U28" s="2">
        <f>F29</f>
        <v>0.95540000000000003</v>
      </c>
      <c r="V28" s="2">
        <f>F30</f>
        <v>0.84609999999999996</v>
      </c>
      <c r="W28" s="2">
        <f>F31</f>
        <v>0.62239999999999995</v>
      </c>
      <c r="X28" s="2">
        <f>F32</f>
        <v>0.57220000000000004</v>
      </c>
      <c r="Y28" s="2">
        <f>F33</f>
        <v>0.86780000000000002</v>
      </c>
      <c r="Z28" s="2">
        <f>C24</f>
        <v>879.15290000000005</v>
      </c>
    </row>
    <row r="29" spans="1:26" ht="15" thickBot="1" x14ac:dyDescent="0.35">
      <c r="A29" s="54" t="s">
        <v>97</v>
      </c>
      <c r="B29" s="50">
        <v>1</v>
      </c>
      <c r="C29" s="50">
        <v>2426.7999</v>
      </c>
      <c r="D29" s="50">
        <v>2426.7999</v>
      </c>
      <c r="E29" s="50">
        <v>0</v>
      </c>
      <c r="F29" s="65">
        <v>0.95540000000000003</v>
      </c>
    </row>
    <row r="30" spans="1:26" ht="27" thickBot="1" x14ac:dyDescent="0.35">
      <c r="A30" s="54" t="s">
        <v>144</v>
      </c>
      <c r="B30" s="50">
        <v>2</v>
      </c>
      <c r="C30" s="50">
        <v>258703.97630000001</v>
      </c>
      <c r="D30" s="50">
        <v>129351.9881</v>
      </c>
      <c r="E30" s="50">
        <v>0.17</v>
      </c>
      <c r="F30" s="65">
        <v>0.84609999999999996</v>
      </c>
    </row>
    <row r="31" spans="1:26" ht="27" thickBot="1" x14ac:dyDescent="0.35">
      <c r="A31" s="54" t="s">
        <v>145</v>
      </c>
      <c r="B31" s="50">
        <v>2</v>
      </c>
      <c r="C31" s="50">
        <v>736730.45570000005</v>
      </c>
      <c r="D31" s="50">
        <v>368365.22779999999</v>
      </c>
      <c r="E31" s="50">
        <v>0.48</v>
      </c>
      <c r="F31" s="65">
        <v>0.62239999999999995</v>
      </c>
    </row>
    <row r="32" spans="1:26" ht="27" thickBot="1" x14ac:dyDescent="0.35">
      <c r="A32" s="54" t="s">
        <v>146</v>
      </c>
      <c r="B32" s="50">
        <v>1</v>
      </c>
      <c r="C32" s="50">
        <v>248288.82339999999</v>
      </c>
      <c r="D32" s="50">
        <v>248288.82339999999</v>
      </c>
      <c r="E32" s="50">
        <v>0.32</v>
      </c>
      <c r="F32" s="65">
        <v>0.57220000000000004</v>
      </c>
    </row>
    <row r="33" spans="1:6" ht="39.6" x14ac:dyDescent="0.3">
      <c r="A33" s="56" t="s">
        <v>147</v>
      </c>
      <c r="B33" s="57">
        <v>2</v>
      </c>
      <c r="C33" s="57">
        <v>219463.33989999999</v>
      </c>
      <c r="D33" s="57">
        <v>109731.67</v>
      </c>
      <c r="E33" s="57">
        <v>0.14000000000000001</v>
      </c>
      <c r="F33" s="61">
        <v>0.86780000000000002</v>
      </c>
    </row>
    <row r="34" spans="1:6" ht="15" thickBot="1" x14ac:dyDescent="0.35"/>
    <row r="35" spans="1:6" ht="40.799999999999997" thickBot="1" x14ac:dyDescent="0.35">
      <c r="A35" s="62" t="s">
        <v>130</v>
      </c>
      <c r="B35" s="63" t="s">
        <v>131</v>
      </c>
      <c r="C35" s="63" t="s">
        <v>148</v>
      </c>
      <c r="D35" s="63" t="s">
        <v>133</v>
      </c>
      <c r="E35" s="63" t="s">
        <v>134</v>
      </c>
      <c r="F35" s="64" t="s">
        <v>135</v>
      </c>
    </row>
    <row r="36" spans="1:6" ht="27" thickBot="1" x14ac:dyDescent="0.35">
      <c r="A36" s="54" t="s">
        <v>4</v>
      </c>
      <c r="B36" s="50">
        <v>2</v>
      </c>
      <c r="C36" s="50">
        <v>171027.52650000001</v>
      </c>
      <c r="D36" s="50">
        <v>85513.763300000006</v>
      </c>
      <c r="E36" s="50">
        <v>0.11</v>
      </c>
      <c r="F36" s="65">
        <v>0.89539999999999997</v>
      </c>
    </row>
    <row r="37" spans="1:6" ht="15" thickBot="1" x14ac:dyDescent="0.35">
      <c r="A37" s="54" t="s">
        <v>3</v>
      </c>
      <c r="B37" s="50">
        <v>1</v>
      </c>
      <c r="C37" s="50">
        <v>328092.95819999999</v>
      </c>
      <c r="D37" s="50">
        <v>328092.95819999999</v>
      </c>
      <c r="E37" s="50">
        <v>0.42</v>
      </c>
      <c r="F37" s="65">
        <v>0.51629999999999998</v>
      </c>
    </row>
    <row r="38" spans="1:6" ht="15" thickBot="1" x14ac:dyDescent="0.35">
      <c r="A38" s="54" t="s">
        <v>97</v>
      </c>
      <c r="B38" s="50">
        <v>1</v>
      </c>
      <c r="C38" s="50">
        <v>35399.1155</v>
      </c>
      <c r="D38" s="50">
        <v>35399.1155</v>
      </c>
      <c r="E38" s="50">
        <v>0.05</v>
      </c>
      <c r="F38" s="65">
        <v>0.83099999999999996</v>
      </c>
    </row>
    <row r="39" spans="1:6" ht="27" thickBot="1" x14ac:dyDescent="0.35">
      <c r="A39" s="54" t="s">
        <v>144</v>
      </c>
      <c r="B39" s="50">
        <v>2</v>
      </c>
      <c r="C39" s="50">
        <v>258703.97630000001</v>
      </c>
      <c r="D39" s="50">
        <v>129351.9881</v>
      </c>
      <c r="E39" s="50">
        <v>0.17</v>
      </c>
      <c r="F39" s="65">
        <v>0.84609999999999996</v>
      </c>
    </row>
    <row r="40" spans="1:6" ht="27" thickBot="1" x14ac:dyDescent="0.35">
      <c r="A40" s="54" t="s">
        <v>145</v>
      </c>
      <c r="B40" s="50">
        <v>2</v>
      </c>
      <c r="C40" s="50">
        <v>736730.45570000005</v>
      </c>
      <c r="D40" s="50">
        <v>368365.22779999999</v>
      </c>
      <c r="E40" s="50">
        <v>0.48</v>
      </c>
      <c r="F40" s="65">
        <v>0.62239999999999995</v>
      </c>
    </row>
    <row r="41" spans="1:6" ht="27" thickBot="1" x14ac:dyDescent="0.35">
      <c r="A41" s="54" t="s">
        <v>146</v>
      </c>
      <c r="B41" s="50">
        <v>1</v>
      </c>
      <c r="C41" s="50">
        <v>358762.94380000001</v>
      </c>
      <c r="D41" s="50">
        <v>358762.94380000001</v>
      </c>
      <c r="E41" s="50">
        <v>0.46</v>
      </c>
      <c r="F41" s="65">
        <v>0.49730000000000002</v>
      </c>
    </row>
    <row r="42" spans="1:6" ht="39.6" x14ac:dyDescent="0.3">
      <c r="A42" s="56" t="s">
        <v>147</v>
      </c>
      <c r="B42" s="57">
        <v>2</v>
      </c>
      <c r="C42" s="57">
        <v>219463.33989999999</v>
      </c>
      <c r="D42" s="57">
        <v>109731.67</v>
      </c>
      <c r="E42" s="57">
        <v>0.14000000000000001</v>
      </c>
      <c r="F42" s="61">
        <v>0.86780000000000002</v>
      </c>
    </row>
    <row r="45" spans="1:6" x14ac:dyDescent="0.3">
      <c r="A45" s="46"/>
    </row>
    <row r="46" spans="1:6" ht="39.6" x14ac:dyDescent="0.3">
      <c r="A46" s="47" t="s">
        <v>119</v>
      </c>
    </row>
    <row r="47" spans="1:6" ht="52.8" x14ac:dyDescent="0.3">
      <c r="A47" s="47" t="s">
        <v>149</v>
      </c>
    </row>
    <row r="48" spans="1:6" ht="79.2" x14ac:dyDescent="0.3">
      <c r="A48" s="47" t="s">
        <v>150</v>
      </c>
    </row>
    <row r="49" spans="1:4" ht="15" thickBot="1" x14ac:dyDescent="0.35"/>
    <row r="50" spans="1:4" ht="27.6" thickBot="1" x14ac:dyDescent="0.35">
      <c r="A50" s="62" t="s">
        <v>4</v>
      </c>
      <c r="B50" s="63" t="s">
        <v>151</v>
      </c>
      <c r="C50" s="64" t="s">
        <v>152</v>
      </c>
    </row>
    <row r="51" spans="1:4" ht="15" thickBot="1" x14ac:dyDescent="0.35">
      <c r="A51" s="54" t="s">
        <v>56</v>
      </c>
      <c r="B51" s="50">
        <v>2128.25774</v>
      </c>
      <c r="C51" s="65">
        <v>1</v>
      </c>
    </row>
    <row r="52" spans="1:4" ht="15" thickBot="1" x14ac:dyDescent="0.35">
      <c r="A52" s="54" t="s">
        <v>16</v>
      </c>
      <c r="B52" s="50">
        <v>2019.8506199999999</v>
      </c>
      <c r="C52" s="65">
        <v>2</v>
      </c>
    </row>
    <row r="53" spans="1:4" x14ac:dyDescent="0.3">
      <c r="A53" s="56" t="s">
        <v>30</v>
      </c>
      <c r="B53" s="57">
        <v>2055.0039299999999</v>
      </c>
      <c r="C53" s="61">
        <v>3</v>
      </c>
    </row>
    <row r="54" spans="1:4" ht="15" thickBot="1" x14ac:dyDescent="0.35"/>
    <row r="55" spans="1:4" ht="26.4" customHeight="1" x14ac:dyDescent="0.3">
      <c r="A55" s="82" t="s">
        <v>153</v>
      </c>
      <c r="B55" s="83"/>
      <c r="C55" s="83"/>
      <c r="D55" s="83"/>
    </row>
    <row r="56" spans="1:4" x14ac:dyDescent="0.3">
      <c r="A56" s="84" t="s">
        <v>154</v>
      </c>
      <c r="B56" s="85"/>
      <c r="C56" s="85"/>
      <c r="D56" s="85"/>
    </row>
    <row r="57" spans="1:4" x14ac:dyDescent="0.3">
      <c r="A57" s="84"/>
      <c r="B57" s="85"/>
      <c r="C57" s="85"/>
      <c r="D57" s="85"/>
    </row>
    <row r="58" spans="1:4" ht="15" thickBot="1" x14ac:dyDescent="0.35">
      <c r="A58" s="80" t="s">
        <v>155</v>
      </c>
      <c r="B58" s="81"/>
      <c r="C58" s="81"/>
      <c r="D58" s="81"/>
    </row>
    <row r="59" spans="1:4" ht="15" thickBot="1" x14ac:dyDescent="0.35">
      <c r="A59" s="52" t="s">
        <v>156</v>
      </c>
      <c r="B59" s="48">
        <v>1</v>
      </c>
      <c r="C59" s="48">
        <v>2</v>
      </c>
      <c r="D59" s="68">
        <v>3</v>
      </c>
    </row>
    <row r="60" spans="1:4" ht="15" thickBot="1" x14ac:dyDescent="0.35">
      <c r="A60" s="54">
        <v>1</v>
      </c>
      <c r="B60" s="50"/>
      <c r="C60" s="50">
        <v>1</v>
      </c>
      <c r="D60" s="65">
        <v>1</v>
      </c>
    </row>
    <row r="61" spans="1:4" ht="15" thickBot="1" x14ac:dyDescent="0.35">
      <c r="A61" s="54">
        <v>2</v>
      </c>
      <c r="B61" s="50">
        <v>1</v>
      </c>
      <c r="C61" s="50"/>
      <c r="D61" s="65">
        <v>1</v>
      </c>
    </row>
    <row r="62" spans="1:4" x14ac:dyDescent="0.3">
      <c r="A62" s="56">
        <v>3</v>
      </c>
      <c r="B62" s="57">
        <v>1</v>
      </c>
      <c r="C62" s="57">
        <v>1</v>
      </c>
      <c r="D62" s="61"/>
    </row>
    <row r="63" spans="1:4" x14ac:dyDescent="0.3">
      <c r="A63" s="69"/>
    </row>
    <row r="64" spans="1:4" x14ac:dyDescent="0.3">
      <c r="A64" s="69"/>
    </row>
    <row r="65" spans="1:3" x14ac:dyDescent="0.3">
      <c r="A65" s="69"/>
    </row>
    <row r="69" spans="1:3" x14ac:dyDescent="0.3">
      <c r="A69" s="70" t="s">
        <v>119</v>
      </c>
    </row>
    <row r="70" spans="1:3" x14ac:dyDescent="0.3">
      <c r="A70" s="70" t="s">
        <v>149</v>
      </c>
    </row>
    <row r="71" spans="1:3" x14ac:dyDescent="0.3">
      <c r="A71" s="70" t="s">
        <v>150</v>
      </c>
    </row>
    <row r="72" spans="1:3" ht="15" thickBot="1" x14ac:dyDescent="0.35"/>
    <row r="73" spans="1:3" ht="40.799999999999997" thickBot="1" x14ac:dyDescent="0.35">
      <c r="A73" s="88" t="s">
        <v>3</v>
      </c>
      <c r="B73" s="90" t="s">
        <v>151</v>
      </c>
      <c r="C73" s="72" t="s">
        <v>157</v>
      </c>
    </row>
    <row r="74" spans="1:3" ht="15" thickBot="1" x14ac:dyDescent="0.35">
      <c r="A74" s="89"/>
      <c r="B74" s="91"/>
      <c r="C74" s="68" t="s">
        <v>158</v>
      </c>
    </row>
    <row r="75" spans="1:3" ht="15" thickBot="1" x14ac:dyDescent="0.35">
      <c r="A75" s="54" t="s">
        <v>23</v>
      </c>
      <c r="B75" s="50">
        <v>2010.33637</v>
      </c>
      <c r="C75" s="65">
        <v>0.51629999999999998</v>
      </c>
    </row>
    <row r="76" spans="1:3" x14ac:dyDescent="0.3">
      <c r="A76" s="56" t="s">
        <v>15</v>
      </c>
      <c r="B76" s="57">
        <v>2125.0718200000001</v>
      </c>
      <c r="C76" s="61"/>
    </row>
    <row r="77" spans="1:3" x14ac:dyDescent="0.3">
      <c r="A77" s="69"/>
    </row>
    <row r="78" spans="1:3" x14ac:dyDescent="0.3">
      <c r="A78" s="69"/>
    </row>
    <row r="79" spans="1:3" x14ac:dyDescent="0.3">
      <c r="A79" s="69"/>
    </row>
    <row r="83" spans="1:3" x14ac:dyDescent="0.3">
      <c r="A83" s="70" t="s">
        <v>119</v>
      </c>
    </row>
    <row r="84" spans="1:3" x14ac:dyDescent="0.3">
      <c r="A84" s="70" t="s">
        <v>149</v>
      </c>
    </row>
    <row r="85" spans="1:3" x14ac:dyDescent="0.3">
      <c r="A85" s="70" t="s">
        <v>150</v>
      </c>
    </row>
    <row r="86" spans="1:3" ht="15" thickBot="1" x14ac:dyDescent="0.35"/>
    <row r="87" spans="1:3" ht="40.799999999999997" thickBot="1" x14ac:dyDescent="0.35">
      <c r="A87" s="88" t="s">
        <v>97</v>
      </c>
      <c r="B87" s="90" t="s">
        <v>151</v>
      </c>
      <c r="C87" s="72" t="s">
        <v>157</v>
      </c>
    </row>
    <row r="88" spans="1:3" ht="15" thickBot="1" x14ac:dyDescent="0.35">
      <c r="A88" s="89"/>
      <c r="B88" s="91"/>
      <c r="C88" s="68" t="s">
        <v>158</v>
      </c>
    </row>
    <row r="89" spans="1:3" ht="15" thickBot="1" x14ac:dyDescent="0.35">
      <c r="A89" s="54">
        <v>0</v>
      </c>
      <c r="B89" s="50">
        <v>2086.5477599999999</v>
      </c>
      <c r="C89" s="65">
        <v>0.83099999999999996</v>
      </c>
    </row>
    <row r="90" spans="1:3" x14ac:dyDescent="0.3">
      <c r="A90" s="56">
        <v>1</v>
      </c>
      <c r="B90" s="57">
        <v>2048.8604300000002</v>
      </c>
      <c r="C90" s="61"/>
    </row>
    <row r="91" spans="1:3" x14ac:dyDescent="0.3">
      <c r="A91" s="69"/>
    </row>
    <row r="92" spans="1:3" x14ac:dyDescent="0.3">
      <c r="A92" s="69"/>
    </row>
    <row r="93" spans="1:3" x14ac:dyDescent="0.3">
      <c r="A93" s="69"/>
    </row>
    <row r="97" spans="1:7" x14ac:dyDescent="0.3">
      <c r="A97" s="70" t="s">
        <v>119</v>
      </c>
    </row>
    <row r="98" spans="1:7" x14ac:dyDescent="0.3">
      <c r="A98" s="70" t="s">
        <v>149</v>
      </c>
    </row>
    <row r="99" spans="1:7" x14ac:dyDescent="0.3">
      <c r="A99" s="70" t="s">
        <v>150</v>
      </c>
    </row>
    <row r="100" spans="1:7" ht="15" thickBot="1" x14ac:dyDescent="0.35"/>
    <row r="101" spans="1:7" ht="27.6" thickBot="1" x14ac:dyDescent="0.35">
      <c r="A101" s="62" t="s">
        <v>4</v>
      </c>
      <c r="B101" s="73" t="s">
        <v>3</v>
      </c>
      <c r="C101" s="63" t="s">
        <v>151</v>
      </c>
      <c r="D101" s="64" t="s">
        <v>152</v>
      </c>
    </row>
    <row r="102" spans="1:7" ht="15" thickBot="1" x14ac:dyDescent="0.35">
      <c r="A102" s="54" t="s">
        <v>56</v>
      </c>
      <c r="B102" s="49" t="s">
        <v>23</v>
      </c>
      <c r="C102" s="50">
        <v>2006.1491000000001</v>
      </c>
      <c r="D102" s="65">
        <v>1</v>
      </c>
    </row>
    <row r="103" spans="1:7" ht="15" thickBot="1" x14ac:dyDescent="0.35">
      <c r="A103" s="54" t="s">
        <v>56</v>
      </c>
      <c r="B103" s="49" t="s">
        <v>15</v>
      </c>
      <c r="C103" s="50">
        <v>2250.3663799999999</v>
      </c>
      <c r="D103" s="65">
        <v>2</v>
      </c>
    </row>
    <row r="104" spans="1:7" ht="15" thickBot="1" x14ac:dyDescent="0.35">
      <c r="A104" s="54" t="s">
        <v>16</v>
      </c>
      <c r="B104" s="49" t="s">
        <v>23</v>
      </c>
      <c r="C104" s="50">
        <v>2029.7633699999999</v>
      </c>
      <c r="D104" s="65">
        <v>3</v>
      </c>
    </row>
    <row r="105" spans="1:7" ht="15" thickBot="1" x14ac:dyDescent="0.35">
      <c r="A105" s="54" t="s">
        <v>16</v>
      </c>
      <c r="B105" s="49" t="s">
        <v>15</v>
      </c>
      <c r="C105" s="50">
        <v>2009.93788</v>
      </c>
      <c r="D105" s="65">
        <v>4</v>
      </c>
    </row>
    <row r="106" spans="1:7" ht="15" thickBot="1" x14ac:dyDescent="0.35">
      <c r="A106" s="54" t="s">
        <v>30</v>
      </c>
      <c r="B106" s="49" t="s">
        <v>23</v>
      </c>
      <c r="C106" s="50">
        <v>1995.09665</v>
      </c>
      <c r="D106" s="65">
        <v>5</v>
      </c>
    </row>
    <row r="107" spans="1:7" x14ac:dyDescent="0.3">
      <c r="A107" s="56" t="s">
        <v>30</v>
      </c>
      <c r="B107" s="74" t="s">
        <v>15</v>
      </c>
      <c r="C107" s="57">
        <v>2114.9112100000002</v>
      </c>
      <c r="D107" s="61">
        <v>6</v>
      </c>
    </row>
    <row r="108" spans="1:7" ht="15" thickBot="1" x14ac:dyDescent="0.35"/>
    <row r="109" spans="1:7" x14ac:dyDescent="0.3">
      <c r="A109" s="82" t="s">
        <v>159</v>
      </c>
      <c r="B109" s="83"/>
      <c r="C109" s="83"/>
      <c r="D109" s="83"/>
      <c r="E109" s="83"/>
      <c r="F109" s="83"/>
      <c r="G109" s="83"/>
    </row>
    <row r="110" spans="1:7" x14ac:dyDescent="0.3">
      <c r="A110" s="84" t="s">
        <v>154</v>
      </c>
      <c r="B110" s="85"/>
      <c r="C110" s="85"/>
      <c r="D110" s="85"/>
      <c r="E110" s="85"/>
      <c r="F110" s="85"/>
      <c r="G110" s="85"/>
    </row>
    <row r="111" spans="1:7" x14ac:dyDescent="0.3">
      <c r="A111" s="84"/>
      <c r="B111" s="85"/>
      <c r="C111" s="85"/>
      <c r="D111" s="85"/>
      <c r="E111" s="85"/>
      <c r="F111" s="85"/>
      <c r="G111" s="85"/>
    </row>
    <row r="112" spans="1:7" ht="15" thickBot="1" x14ac:dyDescent="0.35">
      <c r="A112" s="80" t="s">
        <v>155</v>
      </c>
      <c r="B112" s="81"/>
      <c r="C112" s="81"/>
      <c r="D112" s="81"/>
      <c r="E112" s="81"/>
      <c r="F112" s="81"/>
      <c r="G112" s="81"/>
    </row>
    <row r="113" spans="1:7" ht="15" thickBot="1" x14ac:dyDescent="0.35">
      <c r="A113" s="52" t="s">
        <v>156</v>
      </c>
      <c r="B113" s="48">
        <v>1</v>
      </c>
      <c r="C113" s="48">
        <v>2</v>
      </c>
      <c r="D113" s="48">
        <v>3</v>
      </c>
      <c r="E113" s="48">
        <v>4</v>
      </c>
      <c r="F113" s="48">
        <v>5</v>
      </c>
      <c r="G113" s="68">
        <v>6</v>
      </c>
    </row>
    <row r="114" spans="1:7" ht="15" thickBot="1" x14ac:dyDescent="0.35">
      <c r="A114" s="54">
        <v>1</v>
      </c>
      <c r="B114" s="50"/>
      <c r="C114" s="50">
        <v>1</v>
      </c>
      <c r="D114" s="50">
        <v>1</v>
      </c>
      <c r="E114" s="50">
        <v>1</v>
      </c>
      <c r="F114" s="50">
        <v>1</v>
      </c>
      <c r="G114" s="65">
        <v>1</v>
      </c>
    </row>
    <row r="115" spans="1:7" ht="15" thickBot="1" x14ac:dyDescent="0.35">
      <c r="A115" s="54">
        <v>2</v>
      </c>
      <c r="B115" s="50">
        <v>1</v>
      </c>
      <c r="C115" s="50"/>
      <c r="D115" s="50">
        <v>1</v>
      </c>
      <c r="E115" s="50">
        <v>1</v>
      </c>
      <c r="F115" s="50">
        <v>1</v>
      </c>
      <c r="G115" s="65">
        <v>1</v>
      </c>
    </row>
    <row r="116" spans="1:7" ht="15" thickBot="1" x14ac:dyDescent="0.35">
      <c r="A116" s="54">
        <v>3</v>
      </c>
      <c r="B116" s="50">
        <v>1</v>
      </c>
      <c r="C116" s="50">
        <v>1</v>
      </c>
      <c r="D116" s="50"/>
      <c r="E116" s="50">
        <v>1</v>
      </c>
      <c r="F116" s="50">
        <v>1</v>
      </c>
      <c r="G116" s="65">
        <v>1</v>
      </c>
    </row>
    <row r="117" spans="1:7" ht="15" thickBot="1" x14ac:dyDescent="0.35">
      <c r="A117" s="54">
        <v>4</v>
      </c>
      <c r="B117" s="50">
        <v>1</v>
      </c>
      <c r="C117" s="50">
        <v>1</v>
      </c>
      <c r="D117" s="50">
        <v>1</v>
      </c>
      <c r="E117" s="50"/>
      <c r="F117" s="50">
        <v>1</v>
      </c>
      <c r="G117" s="65">
        <v>1</v>
      </c>
    </row>
    <row r="118" spans="1:7" ht="15" thickBot="1" x14ac:dyDescent="0.35">
      <c r="A118" s="54">
        <v>5</v>
      </c>
      <c r="B118" s="50">
        <v>1</v>
      </c>
      <c r="C118" s="50">
        <v>1</v>
      </c>
      <c r="D118" s="50">
        <v>1</v>
      </c>
      <c r="E118" s="50">
        <v>1</v>
      </c>
      <c r="F118" s="50"/>
      <c r="G118" s="65">
        <v>1</v>
      </c>
    </row>
    <row r="119" spans="1:7" x14ac:dyDescent="0.3">
      <c r="A119" s="56">
        <v>6</v>
      </c>
      <c r="B119" s="57">
        <v>1</v>
      </c>
      <c r="C119" s="57">
        <v>1</v>
      </c>
      <c r="D119" s="57">
        <v>1</v>
      </c>
      <c r="E119" s="57">
        <v>1</v>
      </c>
      <c r="F119" s="57">
        <v>1</v>
      </c>
      <c r="G119" s="61"/>
    </row>
    <row r="120" spans="1:7" x14ac:dyDescent="0.3">
      <c r="A120" s="69"/>
    </row>
    <row r="121" spans="1:7" x14ac:dyDescent="0.3">
      <c r="A121" s="69"/>
    </row>
    <row r="122" spans="1:7" x14ac:dyDescent="0.3">
      <c r="A122" s="69"/>
    </row>
    <row r="126" spans="1:7" x14ac:dyDescent="0.3">
      <c r="A126" s="70" t="s">
        <v>119</v>
      </c>
    </row>
    <row r="127" spans="1:7" x14ac:dyDescent="0.3">
      <c r="A127" s="70" t="s">
        <v>149</v>
      </c>
    </row>
    <row r="128" spans="1:7" x14ac:dyDescent="0.3">
      <c r="A128" s="70" t="s">
        <v>150</v>
      </c>
    </row>
    <row r="129" spans="1:7" ht="15" thickBot="1" x14ac:dyDescent="0.35"/>
    <row r="130" spans="1:7" ht="27.6" thickBot="1" x14ac:dyDescent="0.35">
      <c r="A130" s="62" t="s">
        <v>4</v>
      </c>
      <c r="B130" s="73" t="s">
        <v>97</v>
      </c>
      <c r="C130" s="63" t="s">
        <v>151</v>
      </c>
      <c r="D130" s="64" t="s">
        <v>152</v>
      </c>
    </row>
    <row r="131" spans="1:7" ht="15" thickBot="1" x14ac:dyDescent="0.35">
      <c r="A131" s="54" t="s">
        <v>56</v>
      </c>
      <c r="B131" s="49">
        <v>0</v>
      </c>
      <c r="C131" s="50">
        <v>2256.4438500000001</v>
      </c>
      <c r="D131" s="65">
        <v>1</v>
      </c>
    </row>
    <row r="132" spans="1:7" ht="15" thickBot="1" x14ac:dyDescent="0.35">
      <c r="A132" s="54" t="s">
        <v>56</v>
      </c>
      <c r="B132" s="49">
        <v>1</v>
      </c>
      <c r="C132" s="50">
        <v>2000.0716399999999</v>
      </c>
      <c r="D132" s="65">
        <v>2</v>
      </c>
    </row>
    <row r="133" spans="1:7" ht="15" thickBot="1" x14ac:dyDescent="0.35">
      <c r="A133" s="54" t="s">
        <v>16</v>
      </c>
      <c r="B133" s="49">
        <v>0</v>
      </c>
      <c r="C133" s="50">
        <v>2032.26503</v>
      </c>
      <c r="D133" s="65">
        <v>3</v>
      </c>
    </row>
    <row r="134" spans="1:7" ht="15" thickBot="1" x14ac:dyDescent="0.35">
      <c r="A134" s="54" t="s">
        <v>16</v>
      </c>
      <c r="B134" s="49">
        <v>1</v>
      </c>
      <c r="C134" s="50">
        <v>2007.43622</v>
      </c>
      <c r="D134" s="65">
        <v>4</v>
      </c>
    </row>
    <row r="135" spans="1:7" ht="15" thickBot="1" x14ac:dyDescent="0.35">
      <c r="A135" s="54" t="s">
        <v>30</v>
      </c>
      <c r="B135" s="49">
        <v>0</v>
      </c>
      <c r="C135" s="50">
        <v>1970.93442</v>
      </c>
      <c r="D135" s="65">
        <v>5</v>
      </c>
    </row>
    <row r="136" spans="1:7" x14ac:dyDescent="0.3">
      <c r="A136" s="56" t="s">
        <v>30</v>
      </c>
      <c r="B136" s="74">
        <v>1</v>
      </c>
      <c r="C136" s="57">
        <v>2139.0734400000001</v>
      </c>
      <c r="D136" s="61">
        <v>6</v>
      </c>
    </row>
    <row r="137" spans="1:7" ht="15" thickBot="1" x14ac:dyDescent="0.35"/>
    <row r="138" spans="1:7" x14ac:dyDescent="0.3">
      <c r="A138" s="82" t="s">
        <v>160</v>
      </c>
      <c r="B138" s="83"/>
      <c r="C138" s="83"/>
      <c r="D138" s="83"/>
      <c r="E138" s="83"/>
      <c r="F138" s="83"/>
      <c r="G138" s="83"/>
    </row>
    <row r="139" spans="1:7" x14ac:dyDescent="0.3">
      <c r="A139" s="84" t="s">
        <v>154</v>
      </c>
      <c r="B139" s="85"/>
      <c r="C139" s="85"/>
      <c r="D139" s="85"/>
      <c r="E139" s="85"/>
      <c r="F139" s="85"/>
      <c r="G139" s="85"/>
    </row>
    <row r="140" spans="1:7" x14ac:dyDescent="0.3">
      <c r="A140" s="84"/>
      <c r="B140" s="85"/>
      <c r="C140" s="85"/>
      <c r="D140" s="85"/>
      <c r="E140" s="85"/>
      <c r="F140" s="85"/>
      <c r="G140" s="85"/>
    </row>
    <row r="141" spans="1:7" ht="15" thickBot="1" x14ac:dyDescent="0.35">
      <c r="A141" s="80" t="s">
        <v>155</v>
      </c>
      <c r="B141" s="81"/>
      <c r="C141" s="81"/>
      <c r="D141" s="81"/>
      <c r="E141" s="81"/>
      <c r="F141" s="81"/>
      <c r="G141" s="81"/>
    </row>
    <row r="142" spans="1:7" ht="15" thickBot="1" x14ac:dyDescent="0.35">
      <c r="A142" s="52" t="s">
        <v>156</v>
      </c>
      <c r="B142" s="48">
        <v>1</v>
      </c>
      <c r="C142" s="48">
        <v>2</v>
      </c>
      <c r="D142" s="48">
        <v>3</v>
      </c>
      <c r="E142" s="48">
        <v>4</v>
      </c>
      <c r="F142" s="48">
        <v>5</v>
      </c>
      <c r="G142" s="68">
        <v>6</v>
      </c>
    </row>
    <row r="143" spans="1:7" ht="15" thickBot="1" x14ac:dyDescent="0.35">
      <c r="A143" s="54">
        <v>1</v>
      </c>
      <c r="B143" s="50"/>
      <c r="C143" s="50">
        <v>1</v>
      </c>
      <c r="D143" s="50">
        <v>1</v>
      </c>
      <c r="E143" s="50">
        <v>1</v>
      </c>
      <c r="F143" s="50">
        <v>1</v>
      </c>
      <c r="G143" s="65">
        <v>1</v>
      </c>
    </row>
    <row r="144" spans="1:7" ht="15" thickBot="1" x14ac:dyDescent="0.35">
      <c r="A144" s="54">
        <v>2</v>
      </c>
      <c r="B144" s="50">
        <v>1</v>
      </c>
      <c r="C144" s="50"/>
      <c r="D144" s="50">
        <v>1</v>
      </c>
      <c r="E144" s="50">
        <v>1</v>
      </c>
      <c r="F144" s="50">
        <v>1</v>
      </c>
      <c r="G144" s="65">
        <v>1</v>
      </c>
    </row>
    <row r="145" spans="1:7" ht="15" thickBot="1" x14ac:dyDescent="0.35">
      <c r="A145" s="54">
        <v>3</v>
      </c>
      <c r="B145" s="50">
        <v>1</v>
      </c>
      <c r="C145" s="50">
        <v>1</v>
      </c>
      <c r="D145" s="50"/>
      <c r="E145" s="50">
        <v>1</v>
      </c>
      <c r="F145" s="50">
        <v>1</v>
      </c>
      <c r="G145" s="65">
        <v>1</v>
      </c>
    </row>
    <row r="146" spans="1:7" ht="15" thickBot="1" x14ac:dyDescent="0.35">
      <c r="A146" s="54">
        <v>4</v>
      </c>
      <c r="B146" s="50">
        <v>1</v>
      </c>
      <c r="C146" s="50">
        <v>1</v>
      </c>
      <c r="D146" s="50">
        <v>1</v>
      </c>
      <c r="E146" s="50"/>
      <c r="F146" s="50">
        <v>1</v>
      </c>
      <c r="G146" s="65">
        <v>1</v>
      </c>
    </row>
    <row r="147" spans="1:7" ht="15" thickBot="1" x14ac:dyDescent="0.35">
      <c r="A147" s="54">
        <v>5</v>
      </c>
      <c r="B147" s="50">
        <v>1</v>
      </c>
      <c r="C147" s="50">
        <v>1</v>
      </c>
      <c r="D147" s="50">
        <v>1</v>
      </c>
      <c r="E147" s="50">
        <v>1</v>
      </c>
      <c r="F147" s="50"/>
      <c r="G147" s="65">
        <v>1</v>
      </c>
    </row>
    <row r="148" spans="1:7" x14ac:dyDescent="0.3">
      <c r="A148" s="56">
        <v>6</v>
      </c>
      <c r="B148" s="57">
        <v>1</v>
      </c>
      <c r="C148" s="57">
        <v>1</v>
      </c>
      <c r="D148" s="57">
        <v>1</v>
      </c>
      <c r="E148" s="57">
        <v>1</v>
      </c>
      <c r="F148" s="57">
        <v>1</v>
      </c>
      <c r="G148" s="61"/>
    </row>
    <row r="149" spans="1:7" x14ac:dyDescent="0.3">
      <c r="A149" s="69"/>
    </row>
    <row r="150" spans="1:7" x14ac:dyDescent="0.3">
      <c r="A150" s="69"/>
    </row>
    <row r="151" spans="1:7" x14ac:dyDescent="0.3">
      <c r="A151" s="69"/>
    </row>
    <row r="155" spans="1:7" x14ac:dyDescent="0.3">
      <c r="A155" s="70" t="s">
        <v>119</v>
      </c>
    </row>
    <row r="156" spans="1:7" x14ac:dyDescent="0.3">
      <c r="A156" s="70" t="s">
        <v>149</v>
      </c>
    </row>
    <row r="157" spans="1:7" x14ac:dyDescent="0.3">
      <c r="A157" s="70" t="s">
        <v>150</v>
      </c>
    </row>
    <row r="158" spans="1:7" ht="15" thickBot="1" x14ac:dyDescent="0.35"/>
    <row r="159" spans="1:7" ht="27.6" thickBot="1" x14ac:dyDescent="0.35">
      <c r="A159" s="62" t="s">
        <v>3</v>
      </c>
      <c r="B159" s="73" t="s">
        <v>97</v>
      </c>
      <c r="C159" s="63" t="s">
        <v>151</v>
      </c>
      <c r="D159" s="64" t="s">
        <v>152</v>
      </c>
    </row>
    <row r="160" spans="1:7" ht="15" thickBot="1" x14ac:dyDescent="0.35">
      <c r="A160" s="54" t="s">
        <v>23</v>
      </c>
      <c r="B160" s="49">
        <v>0</v>
      </c>
      <c r="C160" s="50">
        <v>1969.19085</v>
      </c>
      <c r="D160" s="65">
        <v>1</v>
      </c>
    </row>
    <row r="161" spans="1:5" ht="15" thickBot="1" x14ac:dyDescent="0.35">
      <c r="A161" s="54" t="s">
        <v>23</v>
      </c>
      <c r="B161" s="49">
        <v>1</v>
      </c>
      <c r="C161" s="50">
        <v>2051.48189</v>
      </c>
      <c r="D161" s="65">
        <v>2</v>
      </c>
    </row>
    <row r="162" spans="1:5" ht="15" thickBot="1" x14ac:dyDescent="0.35">
      <c r="A162" s="54" t="s">
        <v>15</v>
      </c>
      <c r="B162" s="49">
        <v>0</v>
      </c>
      <c r="C162" s="50">
        <v>2203.9046699999999</v>
      </c>
      <c r="D162" s="65">
        <v>3</v>
      </c>
    </row>
    <row r="163" spans="1:5" x14ac:dyDescent="0.3">
      <c r="A163" s="56" t="s">
        <v>15</v>
      </c>
      <c r="B163" s="74">
        <v>1</v>
      </c>
      <c r="C163" s="57">
        <v>2046.2389700000001</v>
      </c>
      <c r="D163" s="61">
        <v>4</v>
      </c>
    </row>
    <row r="164" spans="1:5" ht="15" thickBot="1" x14ac:dyDescent="0.35"/>
    <row r="165" spans="1:5" ht="26.4" customHeight="1" x14ac:dyDescent="0.3">
      <c r="A165" s="82" t="s">
        <v>161</v>
      </c>
      <c r="B165" s="83"/>
      <c r="C165" s="83"/>
      <c r="D165" s="83"/>
      <c r="E165" s="83"/>
    </row>
    <row r="166" spans="1:5" x14ac:dyDescent="0.3">
      <c r="A166" s="84" t="s">
        <v>154</v>
      </c>
      <c r="B166" s="85"/>
      <c r="C166" s="85"/>
      <c r="D166" s="85"/>
      <c r="E166" s="85"/>
    </row>
    <row r="167" spans="1:5" x14ac:dyDescent="0.3">
      <c r="A167" s="84"/>
      <c r="B167" s="85"/>
      <c r="C167" s="85"/>
      <c r="D167" s="85"/>
      <c r="E167" s="85"/>
    </row>
    <row r="168" spans="1:5" ht="15" thickBot="1" x14ac:dyDescent="0.35">
      <c r="A168" s="80" t="s">
        <v>155</v>
      </c>
      <c r="B168" s="81"/>
      <c r="C168" s="81"/>
      <c r="D168" s="81"/>
      <c r="E168" s="81"/>
    </row>
    <row r="169" spans="1:5" ht="15" thickBot="1" x14ac:dyDescent="0.35">
      <c r="A169" s="52" t="s">
        <v>156</v>
      </c>
      <c r="B169" s="48">
        <v>1</v>
      </c>
      <c r="C169" s="48">
        <v>2</v>
      </c>
      <c r="D169" s="48">
        <v>3</v>
      </c>
      <c r="E169" s="68">
        <v>4</v>
      </c>
    </row>
    <row r="170" spans="1:5" ht="15" thickBot="1" x14ac:dyDescent="0.35">
      <c r="A170" s="54">
        <v>1</v>
      </c>
      <c r="B170" s="50"/>
      <c r="C170" s="50">
        <v>1</v>
      </c>
      <c r="D170" s="50">
        <v>1</v>
      </c>
      <c r="E170" s="65">
        <v>1</v>
      </c>
    </row>
    <row r="171" spans="1:5" ht="15" thickBot="1" x14ac:dyDescent="0.35">
      <c r="A171" s="54">
        <v>2</v>
      </c>
      <c r="B171" s="50">
        <v>1</v>
      </c>
      <c r="C171" s="50"/>
      <c r="D171" s="50">
        <v>1</v>
      </c>
      <c r="E171" s="65">
        <v>1</v>
      </c>
    </row>
    <row r="172" spans="1:5" ht="15" thickBot="1" x14ac:dyDescent="0.35">
      <c r="A172" s="54">
        <v>3</v>
      </c>
      <c r="B172" s="50">
        <v>1</v>
      </c>
      <c r="C172" s="50">
        <v>1</v>
      </c>
      <c r="D172" s="50"/>
      <c r="E172" s="65">
        <v>1</v>
      </c>
    </row>
    <row r="173" spans="1:5" x14ac:dyDescent="0.3">
      <c r="A173" s="56">
        <v>4</v>
      </c>
      <c r="B173" s="57">
        <v>1</v>
      </c>
      <c r="C173" s="57">
        <v>1</v>
      </c>
      <c r="D173" s="57">
        <v>1</v>
      </c>
      <c r="E173" s="61"/>
    </row>
    <row r="174" spans="1:5" x14ac:dyDescent="0.3">
      <c r="A174" s="69"/>
    </row>
    <row r="175" spans="1:5" x14ac:dyDescent="0.3">
      <c r="A175" s="69"/>
    </row>
    <row r="176" spans="1:5" x14ac:dyDescent="0.3">
      <c r="A176" s="69"/>
    </row>
    <row r="180" spans="1:5" x14ac:dyDescent="0.3">
      <c r="A180" s="70" t="s">
        <v>119</v>
      </c>
    </row>
    <row r="181" spans="1:5" x14ac:dyDescent="0.3">
      <c r="A181" s="70" t="s">
        <v>149</v>
      </c>
    </row>
    <row r="182" spans="1:5" x14ac:dyDescent="0.3">
      <c r="A182" s="70" t="s">
        <v>150</v>
      </c>
    </row>
    <row r="183" spans="1:5" ht="15" thickBot="1" x14ac:dyDescent="0.35"/>
    <row r="184" spans="1:5" ht="27.6" thickBot="1" x14ac:dyDescent="0.35">
      <c r="A184" s="62" t="s">
        <v>4</v>
      </c>
      <c r="B184" s="73" t="s">
        <v>3</v>
      </c>
      <c r="C184" s="73" t="s">
        <v>97</v>
      </c>
      <c r="D184" s="63" t="s">
        <v>151</v>
      </c>
      <c r="E184" s="64" t="s">
        <v>152</v>
      </c>
    </row>
    <row r="185" spans="1:5" ht="15" thickBot="1" x14ac:dyDescent="0.35">
      <c r="A185" s="54" t="s">
        <v>56</v>
      </c>
      <c r="B185" s="49" t="s">
        <v>23</v>
      </c>
      <c r="C185" s="49">
        <v>0</v>
      </c>
      <c r="D185" s="50">
        <v>2002.0536099999999</v>
      </c>
      <c r="E185" s="65">
        <v>1</v>
      </c>
    </row>
    <row r="186" spans="1:5" ht="15" thickBot="1" x14ac:dyDescent="0.35">
      <c r="A186" s="54" t="s">
        <v>56</v>
      </c>
      <c r="B186" s="49" t="s">
        <v>23</v>
      </c>
      <c r="C186" s="49">
        <v>1</v>
      </c>
      <c r="D186" s="50">
        <v>2010.2446</v>
      </c>
      <c r="E186" s="65">
        <v>2</v>
      </c>
    </row>
    <row r="187" spans="1:5" ht="15" thickBot="1" x14ac:dyDescent="0.35">
      <c r="A187" s="54" t="s">
        <v>56</v>
      </c>
      <c r="B187" s="49" t="s">
        <v>15</v>
      </c>
      <c r="C187" s="49">
        <v>0</v>
      </c>
      <c r="D187" s="50">
        <v>2510.8340899999998</v>
      </c>
      <c r="E187" s="65">
        <v>3</v>
      </c>
    </row>
    <row r="188" spans="1:5" ht="15" thickBot="1" x14ac:dyDescent="0.35">
      <c r="A188" s="54" t="s">
        <v>56</v>
      </c>
      <c r="B188" s="49" t="s">
        <v>15</v>
      </c>
      <c r="C188" s="49">
        <v>1</v>
      </c>
      <c r="D188" s="50">
        <v>1989.89868</v>
      </c>
      <c r="E188" s="65">
        <v>4</v>
      </c>
    </row>
    <row r="189" spans="1:5" ht="15" thickBot="1" x14ac:dyDescent="0.35">
      <c r="A189" s="54" t="s">
        <v>16</v>
      </c>
      <c r="B189" s="49" t="s">
        <v>23</v>
      </c>
      <c r="C189" s="49">
        <v>0</v>
      </c>
      <c r="D189" s="50">
        <v>2018.3989799999999</v>
      </c>
      <c r="E189" s="65">
        <v>5</v>
      </c>
    </row>
    <row r="190" spans="1:5" ht="15" thickBot="1" x14ac:dyDescent="0.35">
      <c r="A190" s="54" t="s">
        <v>16</v>
      </c>
      <c r="B190" s="49" t="s">
        <v>23</v>
      </c>
      <c r="C190" s="49">
        <v>1</v>
      </c>
      <c r="D190" s="50">
        <v>2041.1277600000001</v>
      </c>
      <c r="E190" s="65">
        <v>6</v>
      </c>
    </row>
    <row r="191" spans="1:5" ht="15" thickBot="1" x14ac:dyDescent="0.35">
      <c r="A191" s="54" t="s">
        <v>16</v>
      </c>
      <c r="B191" s="49" t="s">
        <v>15</v>
      </c>
      <c r="C191" s="49">
        <v>0</v>
      </c>
      <c r="D191" s="50">
        <v>2046.1310699999999</v>
      </c>
      <c r="E191" s="65">
        <v>7</v>
      </c>
    </row>
    <row r="192" spans="1:5" ht="15" thickBot="1" x14ac:dyDescent="0.35">
      <c r="A192" s="54" t="s">
        <v>16</v>
      </c>
      <c r="B192" s="49" t="s">
        <v>15</v>
      </c>
      <c r="C192" s="49">
        <v>1</v>
      </c>
      <c r="D192" s="50">
        <v>1973.74469</v>
      </c>
      <c r="E192" s="65">
        <v>8</v>
      </c>
    </row>
    <row r="193" spans="1:13" ht="15" thickBot="1" x14ac:dyDescent="0.35">
      <c r="A193" s="54" t="s">
        <v>30</v>
      </c>
      <c r="B193" s="49" t="s">
        <v>23</v>
      </c>
      <c r="C193" s="49">
        <v>0</v>
      </c>
      <c r="D193" s="50">
        <v>1887.11997</v>
      </c>
      <c r="E193" s="65">
        <v>9</v>
      </c>
    </row>
    <row r="194" spans="1:13" ht="15" thickBot="1" x14ac:dyDescent="0.35">
      <c r="A194" s="54" t="s">
        <v>30</v>
      </c>
      <c r="B194" s="49" t="s">
        <v>23</v>
      </c>
      <c r="C194" s="49">
        <v>1</v>
      </c>
      <c r="D194" s="50">
        <v>2103.0733300000002</v>
      </c>
      <c r="E194" s="65">
        <v>10</v>
      </c>
    </row>
    <row r="195" spans="1:13" ht="15" thickBot="1" x14ac:dyDescent="0.35">
      <c r="A195" s="54" t="s">
        <v>30</v>
      </c>
      <c r="B195" s="49" t="s">
        <v>15</v>
      </c>
      <c r="C195" s="49">
        <v>0</v>
      </c>
      <c r="D195" s="50">
        <v>2054.7488699999999</v>
      </c>
      <c r="E195" s="65">
        <v>11</v>
      </c>
    </row>
    <row r="196" spans="1:13" x14ac:dyDescent="0.3">
      <c r="A196" s="56" t="s">
        <v>30</v>
      </c>
      <c r="B196" s="74" t="s">
        <v>15</v>
      </c>
      <c r="C196" s="74">
        <v>1</v>
      </c>
      <c r="D196" s="57">
        <v>2175.0735500000001</v>
      </c>
      <c r="E196" s="61">
        <v>12</v>
      </c>
    </row>
    <row r="197" spans="1:13" ht="15" thickBot="1" x14ac:dyDescent="0.35"/>
    <row r="198" spans="1:13" x14ac:dyDescent="0.3">
      <c r="A198" s="82" t="s">
        <v>162</v>
      </c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</row>
    <row r="199" spans="1:13" x14ac:dyDescent="0.3">
      <c r="A199" s="84" t="s">
        <v>154</v>
      </c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</row>
    <row r="200" spans="1:13" x14ac:dyDescent="0.3">
      <c r="A200" s="84"/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</row>
    <row r="201" spans="1:13" ht="15" thickBot="1" x14ac:dyDescent="0.35">
      <c r="A201" s="80" t="s">
        <v>155</v>
      </c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</row>
    <row r="202" spans="1:13" ht="15" thickBot="1" x14ac:dyDescent="0.35">
      <c r="A202" s="52" t="s">
        <v>156</v>
      </c>
      <c r="B202" s="48">
        <v>1</v>
      </c>
      <c r="C202" s="48">
        <v>2</v>
      </c>
      <c r="D202" s="48">
        <v>3</v>
      </c>
      <c r="E202" s="48">
        <v>4</v>
      </c>
      <c r="F202" s="48">
        <v>5</v>
      </c>
      <c r="G202" s="48">
        <v>6</v>
      </c>
      <c r="H202" s="48">
        <v>7</v>
      </c>
      <c r="I202" s="48">
        <v>8</v>
      </c>
      <c r="J202" s="48">
        <v>9</v>
      </c>
      <c r="K202" s="48">
        <v>10</v>
      </c>
      <c r="L202" s="48">
        <v>11</v>
      </c>
      <c r="M202" s="68">
        <v>12</v>
      </c>
    </row>
    <row r="203" spans="1:13" ht="15" thickBot="1" x14ac:dyDescent="0.35">
      <c r="A203" s="54">
        <v>1</v>
      </c>
      <c r="B203" s="50"/>
      <c r="C203" s="50">
        <v>1</v>
      </c>
      <c r="D203" s="50">
        <v>1</v>
      </c>
      <c r="E203" s="50">
        <v>1</v>
      </c>
      <c r="F203" s="50">
        <v>1</v>
      </c>
      <c r="G203" s="50">
        <v>1</v>
      </c>
      <c r="H203" s="50">
        <v>1</v>
      </c>
      <c r="I203" s="50">
        <v>1</v>
      </c>
      <c r="J203" s="50">
        <v>1</v>
      </c>
      <c r="K203" s="50">
        <v>1</v>
      </c>
      <c r="L203" s="50">
        <v>1</v>
      </c>
      <c r="M203" s="65">
        <v>1</v>
      </c>
    </row>
    <row r="204" spans="1:13" ht="15" thickBot="1" x14ac:dyDescent="0.35">
      <c r="A204" s="54">
        <v>2</v>
      </c>
      <c r="B204" s="50">
        <v>1</v>
      </c>
      <c r="C204" s="50"/>
      <c r="D204" s="50">
        <v>1</v>
      </c>
      <c r="E204" s="50">
        <v>1</v>
      </c>
      <c r="F204" s="50">
        <v>1</v>
      </c>
      <c r="G204" s="50">
        <v>1</v>
      </c>
      <c r="H204" s="50">
        <v>1</v>
      </c>
      <c r="I204" s="50">
        <v>1</v>
      </c>
      <c r="J204" s="50">
        <v>1</v>
      </c>
      <c r="K204" s="50">
        <v>1</v>
      </c>
      <c r="L204" s="50">
        <v>1</v>
      </c>
      <c r="M204" s="65">
        <v>1</v>
      </c>
    </row>
    <row r="205" spans="1:13" ht="15" thickBot="1" x14ac:dyDescent="0.35">
      <c r="A205" s="54">
        <v>3</v>
      </c>
      <c r="B205" s="50">
        <v>1</v>
      </c>
      <c r="C205" s="50">
        <v>1</v>
      </c>
      <c r="D205" s="50"/>
      <c r="E205" s="50">
        <v>1</v>
      </c>
      <c r="F205" s="50">
        <v>1</v>
      </c>
      <c r="G205" s="50">
        <v>1</v>
      </c>
      <c r="H205" s="50">
        <v>1</v>
      </c>
      <c r="I205" s="50">
        <v>1</v>
      </c>
      <c r="J205" s="50">
        <v>1</v>
      </c>
      <c r="K205" s="50">
        <v>1</v>
      </c>
      <c r="L205" s="50">
        <v>1</v>
      </c>
      <c r="M205" s="65">
        <v>1</v>
      </c>
    </row>
    <row r="206" spans="1:13" ht="15" thickBot="1" x14ac:dyDescent="0.35">
      <c r="A206" s="54">
        <v>4</v>
      </c>
      <c r="B206" s="50">
        <v>1</v>
      </c>
      <c r="C206" s="50">
        <v>1</v>
      </c>
      <c r="D206" s="50">
        <v>1</v>
      </c>
      <c r="E206" s="50"/>
      <c r="F206" s="50">
        <v>1</v>
      </c>
      <c r="G206" s="50">
        <v>1</v>
      </c>
      <c r="H206" s="50">
        <v>1</v>
      </c>
      <c r="I206" s="50">
        <v>1</v>
      </c>
      <c r="J206" s="50">
        <v>1</v>
      </c>
      <c r="K206" s="50">
        <v>1</v>
      </c>
      <c r="L206" s="50">
        <v>1</v>
      </c>
      <c r="M206" s="65">
        <v>1</v>
      </c>
    </row>
    <row r="207" spans="1:13" ht="15" thickBot="1" x14ac:dyDescent="0.35">
      <c r="A207" s="54">
        <v>5</v>
      </c>
      <c r="B207" s="50">
        <v>1</v>
      </c>
      <c r="C207" s="50">
        <v>1</v>
      </c>
      <c r="D207" s="50">
        <v>1</v>
      </c>
      <c r="E207" s="50">
        <v>1</v>
      </c>
      <c r="F207" s="50"/>
      <c r="G207" s="50">
        <v>1</v>
      </c>
      <c r="H207" s="50">
        <v>1</v>
      </c>
      <c r="I207" s="50">
        <v>1</v>
      </c>
      <c r="J207" s="50">
        <v>1</v>
      </c>
      <c r="K207" s="50">
        <v>1</v>
      </c>
      <c r="L207" s="50">
        <v>1</v>
      </c>
      <c r="M207" s="65">
        <v>1</v>
      </c>
    </row>
    <row r="208" spans="1:13" ht="15" thickBot="1" x14ac:dyDescent="0.35">
      <c r="A208" s="54">
        <v>6</v>
      </c>
      <c r="B208" s="50">
        <v>1</v>
      </c>
      <c r="C208" s="50">
        <v>1</v>
      </c>
      <c r="D208" s="50">
        <v>1</v>
      </c>
      <c r="E208" s="50">
        <v>1</v>
      </c>
      <c r="F208" s="50">
        <v>1</v>
      </c>
      <c r="G208" s="50"/>
      <c r="H208" s="50">
        <v>1</v>
      </c>
      <c r="I208" s="50">
        <v>1</v>
      </c>
      <c r="J208" s="50">
        <v>1</v>
      </c>
      <c r="K208" s="50">
        <v>1</v>
      </c>
      <c r="L208" s="50">
        <v>1</v>
      </c>
      <c r="M208" s="65">
        <v>1</v>
      </c>
    </row>
    <row r="209" spans="1:13" ht="15" thickBot="1" x14ac:dyDescent="0.35">
      <c r="A209" s="54">
        <v>7</v>
      </c>
      <c r="B209" s="50">
        <v>1</v>
      </c>
      <c r="C209" s="50">
        <v>1</v>
      </c>
      <c r="D209" s="50">
        <v>1</v>
      </c>
      <c r="E209" s="50">
        <v>1</v>
      </c>
      <c r="F209" s="50">
        <v>1</v>
      </c>
      <c r="G209" s="50">
        <v>1</v>
      </c>
      <c r="H209" s="50"/>
      <c r="I209" s="50">
        <v>1</v>
      </c>
      <c r="J209" s="50">
        <v>1</v>
      </c>
      <c r="K209" s="50">
        <v>1</v>
      </c>
      <c r="L209" s="50">
        <v>1</v>
      </c>
      <c r="M209" s="65">
        <v>1</v>
      </c>
    </row>
    <row r="210" spans="1:13" ht="15" thickBot="1" x14ac:dyDescent="0.35">
      <c r="A210" s="54">
        <v>8</v>
      </c>
      <c r="B210" s="50">
        <v>1</v>
      </c>
      <c r="C210" s="50">
        <v>1</v>
      </c>
      <c r="D210" s="50">
        <v>1</v>
      </c>
      <c r="E210" s="50">
        <v>1</v>
      </c>
      <c r="F210" s="50">
        <v>1</v>
      </c>
      <c r="G210" s="50">
        <v>1</v>
      </c>
      <c r="H210" s="50">
        <v>1</v>
      </c>
      <c r="I210" s="50"/>
      <c r="J210" s="50">
        <v>1</v>
      </c>
      <c r="K210" s="50">
        <v>1</v>
      </c>
      <c r="L210" s="50">
        <v>1</v>
      </c>
      <c r="M210" s="65">
        <v>1</v>
      </c>
    </row>
    <row r="211" spans="1:13" ht="15" thickBot="1" x14ac:dyDescent="0.35">
      <c r="A211" s="54">
        <v>9</v>
      </c>
      <c r="B211" s="50">
        <v>1</v>
      </c>
      <c r="C211" s="50">
        <v>1</v>
      </c>
      <c r="D211" s="50">
        <v>1</v>
      </c>
      <c r="E211" s="50">
        <v>1</v>
      </c>
      <c r="F211" s="50">
        <v>1</v>
      </c>
      <c r="G211" s="50">
        <v>1</v>
      </c>
      <c r="H211" s="50">
        <v>1</v>
      </c>
      <c r="I211" s="50">
        <v>1</v>
      </c>
      <c r="J211" s="50"/>
      <c r="K211" s="50">
        <v>1</v>
      </c>
      <c r="L211" s="50">
        <v>1</v>
      </c>
      <c r="M211" s="65">
        <v>1</v>
      </c>
    </row>
    <row r="212" spans="1:13" ht="15" thickBot="1" x14ac:dyDescent="0.35">
      <c r="A212" s="54">
        <v>10</v>
      </c>
      <c r="B212" s="50">
        <v>1</v>
      </c>
      <c r="C212" s="50">
        <v>1</v>
      </c>
      <c r="D212" s="50">
        <v>1</v>
      </c>
      <c r="E212" s="50">
        <v>1</v>
      </c>
      <c r="F212" s="50">
        <v>1</v>
      </c>
      <c r="G212" s="50">
        <v>1</v>
      </c>
      <c r="H212" s="50">
        <v>1</v>
      </c>
      <c r="I212" s="50">
        <v>1</v>
      </c>
      <c r="J212" s="50">
        <v>1</v>
      </c>
      <c r="K212" s="50"/>
      <c r="L212" s="50">
        <v>1</v>
      </c>
      <c r="M212" s="65">
        <v>1</v>
      </c>
    </row>
    <row r="213" spans="1:13" ht="15" thickBot="1" x14ac:dyDescent="0.35">
      <c r="A213" s="54">
        <v>11</v>
      </c>
      <c r="B213" s="50">
        <v>1</v>
      </c>
      <c r="C213" s="50">
        <v>1</v>
      </c>
      <c r="D213" s="50">
        <v>1</v>
      </c>
      <c r="E213" s="50">
        <v>1</v>
      </c>
      <c r="F213" s="50">
        <v>1</v>
      </c>
      <c r="G213" s="50">
        <v>1</v>
      </c>
      <c r="H213" s="50">
        <v>1</v>
      </c>
      <c r="I213" s="50">
        <v>1</v>
      </c>
      <c r="J213" s="50">
        <v>1</v>
      </c>
      <c r="K213" s="50">
        <v>1</v>
      </c>
      <c r="L213" s="50"/>
      <c r="M213" s="65">
        <v>1</v>
      </c>
    </row>
    <row r="214" spans="1:13" x14ac:dyDescent="0.3">
      <c r="A214" s="56">
        <v>12</v>
      </c>
      <c r="B214" s="57">
        <v>1</v>
      </c>
      <c r="C214" s="57">
        <v>1</v>
      </c>
      <c r="D214" s="57">
        <v>1</v>
      </c>
      <c r="E214" s="57">
        <v>1</v>
      </c>
      <c r="F214" s="57">
        <v>1</v>
      </c>
      <c r="G214" s="57">
        <v>1</v>
      </c>
      <c r="H214" s="57">
        <v>1</v>
      </c>
      <c r="I214" s="57">
        <v>1</v>
      </c>
      <c r="J214" s="57">
        <v>1</v>
      </c>
      <c r="K214" s="57">
        <v>1</v>
      </c>
      <c r="L214" s="57">
        <v>1</v>
      </c>
      <c r="M214" s="61"/>
    </row>
    <row r="215" spans="1:13" x14ac:dyDescent="0.3">
      <c r="A215" s="69"/>
    </row>
    <row r="216" spans="1:13" x14ac:dyDescent="0.3">
      <c r="A216" s="69"/>
    </row>
    <row r="217" spans="1:13" x14ac:dyDescent="0.3">
      <c r="A217" s="69"/>
    </row>
  </sheetData>
  <mergeCells count="25">
    <mergeCell ref="A112:G112"/>
    <mergeCell ref="A3:C3"/>
    <mergeCell ref="A55:D55"/>
    <mergeCell ref="A56:D56"/>
    <mergeCell ref="A57:D57"/>
    <mergeCell ref="A58:D58"/>
    <mergeCell ref="A73:A74"/>
    <mergeCell ref="B73:B74"/>
    <mergeCell ref="A87:A88"/>
    <mergeCell ref="B87:B88"/>
    <mergeCell ref="A109:G109"/>
    <mergeCell ref="A110:G110"/>
    <mergeCell ref="A111:G111"/>
    <mergeCell ref="A201:M201"/>
    <mergeCell ref="A138:G138"/>
    <mergeCell ref="A139:G139"/>
    <mergeCell ref="A140:G140"/>
    <mergeCell ref="A141:G141"/>
    <mergeCell ref="A165:E165"/>
    <mergeCell ref="A166:E166"/>
    <mergeCell ref="A167:E167"/>
    <mergeCell ref="A168:E168"/>
    <mergeCell ref="A198:M198"/>
    <mergeCell ref="A199:M199"/>
    <mergeCell ref="A200:M20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topLeftCell="A13" workbookViewId="0">
      <selection activeCell="A26" sqref="A26:G109"/>
    </sheetView>
  </sheetViews>
  <sheetFormatPr defaultRowHeight="14.4" x14ac:dyDescent="0.3"/>
  <sheetData>
    <row r="1" spans="1:7" x14ac:dyDescent="0.3">
      <c r="A1" s="45" t="s">
        <v>2</v>
      </c>
      <c r="B1" s="45" t="s">
        <v>3</v>
      </c>
      <c r="C1" s="45" t="s">
        <v>4</v>
      </c>
      <c r="D1" s="45" t="s">
        <v>96</v>
      </c>
      <c r="E1" s="45" t="s">
        <v>97</v>
      </c>
      <c r="F1" s="45" t="s">
        <v>5</v>
      </c>
      <c r="G1" s="45" t="s">
        <v>13</v>
      </c>
    </row>
    <row r="2" spans="1:7" x14ac:dyDescent="0.3">
      <c r="A2" s="8">
        <v>1</v>
      </c>
      <c r="B2" s="8" t="s">
        <v>15</v>
      </c>
      <c r="C2" s="8" t="s">
        <v>56</v>
      </c>
      <c r="D2" s="8" t="s">
        <v>102</v>
      </c>
      <c r="E2" s="8">
        <v>0</v>
      </c>
      <c r="F2" s="8">
        <v>32</v>
      </c>
      <c r="G2" s="8">
        <v>1449.3728708655026</v>
      </c>
    </row>
    <row r="3" spans="1:7" x14ac:dyDescent="0.3">
      <c r="A3" s="8">
        <v>4</v>
      </c>
      <c r="B3" s="8" t="s">
        <v>15</v>
      </c>
      <c r="C3" s="8" t="s">
        <v>56</v>
      </c>
      <c r="D3" s="8" t="s">
        <v>103</v>
      </c>
      <c r="E3" s="8">
        <v>1</v>
      </c>
      <c r="F3" s="8">
        <v>32</v>
      </c>
      <c r="G3" s="8">
        <v>1227.1828371234351</v>
      </c>
    </row>
    <row r="4" spans="1:7" x14ac:dyDescent="0.3">
      <c r="A4" s="8">
        <v>7</v>
      </c>
      <c r="B4" s="8" t="s">
        <v>15</v>
      </c>
      <c r="C4" s="8" t="s">
        <v>56</v>
      </c>
      <c r="D4" s="8" t="s">
        <v>102</v>
      </c>
      <c r="E4" s="8">
        <v>0</v>
      </c>
      <c r="F4" s="8">
        <v>32</v>
      </c>
      <c r="G4" s="8">
        <v>1137.1300166366718</v>
      </c>
    </row>
    <row r="5" spans="1:7" x14ac:dyDescent="0.3">
      <c r="A5" s="8">
        <v>10</v>
      </c>
      <c r="B5" s="8" t="s">
        <v>15</v>
      </c>
      <c r="C5" s="8" t="s">
        <v>56</v>
      </c>
      <c r="D5" s="8" t="s">
        <v>103</v>
      </c>
      <c r="E5" s="8">
        <v>1</v>
      </c>
      <c r="F5" s="8">
        <v>32</v>
      </c>
      <c r="G5" s="8">
        <v>1187.1737989545754</v>
      </c>
    </row>
    <row r="6" spans="1:7" x14ac:dyDescent="0.3">
      <c r="A6" s="8">
        <v>13</v>
      </c>
      <c r="B6" s="8" t="s">
        <v>15</v>
      </c>
      <c r="C6" s="8" t="s">
        <v>56</v>
      </c>
      <c r="D6" s="8" t="s">
        <v>102</v>
      </c>
      <c r="E6" s="8">
        <v>0</v>
      </c>
      <c r="F6" s="8">
        <v>32</v>
      </c>
      <c r="G6" s="8">
        <v>1384.6734980411979</v>
      </c>
    </row>
    <row r="7" spans="1:7" x14ac:dyDescent="0.3">
      <c r="A7" s="8">
        <v>16</v>
      </c>
      <c r="B7" s="8" t="s">
        <v>15</v>
      </c>
      <c r="C7" s="8" t="s">
        <v>56</v>
      </c>
      <c r="D7" s="8" t="s">
        <v>103</v>
      </c>
      <c r="E7" s="8">
        <v>1</v>
      </c>
      <c r="F7" s="8">
        <v>32</v>
      </c>
      <c r="G7" s="8">
        <v>1255.4151631657678</v>
      </c>
    </row>
    <row r="8" spans="1:7" x14ac:dyDescent="0.3">
      <c r="A8" s="8">
        <v>19</v>
      </c>
      <c r="B8" s="8" t="s">
        <v>23</v>
      </c>
      <c r="C8" s="8" t="s">
        <v>56</v>
      </c>
      <c r="D8" s="8" t="s">
        <v>102</v>
      </c>
      <c r="E8" s="8">
        <v>0</v>
      </c>
      <c r="F8" s="8">
        <v>32</v>
      </c>
      <c r="G8" s="8">
        <v>1090.180536654301</v>
      </c>
    </row>
    <row r="9" spans="1:7" x14ac:dyDescent="0.3">
      <c r="A9" s="8">
        <v>22</v>
      </c>
      <c r="B9" s="8" t="s">
        <v>23</v>
      </c>
      <c r="C9" s="8" t="s">
        <v>56</v>
      </c>
      <c r="D9" s="8" t="s">
        <v>103</v>
      </c>
      <c r="E9" s="8">
        <v>1</v>
      </c>
      <c r="F9" s="8">
        <v>32</v>
      </c>
      <c r="G9" s="8">
        <v>1256.9593729388905</v>
      </c>
    </row>
    <row r="10" spans="1:7" x14ac:dyDescent="0.3">
      <c r="A10" s="8">
        <v>25</v>
      </c>
      <c r="B10" s="8" t="s">
        <v>23</v>
      </c>
      <c r="C10" s="8" t="s">
        <v>56</v>
      </c>
      <c r="D10" s="8" t="s">
        <v>102</v>
      </c>
      <c r="E10" s="8">
        <v>0</v>
      </c>
      <c r="F10" s="8">
        <v>32</v>
      </c>
      <c r="G10" s="8">
        <v>1155.5856568530155</v>
      </c>
    </row>
    <row r="11" spans="1:7" x14ac:dyDescent="0.3">
      <c r="A11" s="8">
        <v>28</v>
      </c>
      <c r="B11" s="8" t="s">
        <v>23</v>
      </c>
      <c r="C11" s="8" t="s">
        <v>56</v>
      </c>
      <c r="D11" s="8" t="s">
        <v>103</v>
      </c>
      <c r="E11" s="8">
        <v>1</v>
      </c>
      <c r="F11" s="8">
        <v>32</v>
      </c>
      <c r="G11" s="8">
        <v>1467.265842637725</v>
      </c>
    </row>
    <row r="12" spans="1:7" x14ac:dyDescent="0.3">
      <c r="A12" s="8">
        <v>31</v>
      </c>
      <c r="B12" s="8" t="s">
        <v>23</v>
      </c>
      <c r="C12" s="8" t="s">
        <v>56</v>
      </c>
      <c r="D12" s="8" t="s">
        <v>102</v>
      </c>
      <c r="E12" s="8">
        <v>0</v>
      </c>
      <c r="F12" s="8">
        <v>32</v>
      </c>
      <c r="G12" s="8">
        <v>1319.054988609518</v>
      </c>
    </row>
    <row r="13" spans="1:7" x14ac:dyDescent="0.3">
      <c r="A13" s="8">
        <v>34</v>
      </c>
      <c r="B13" s="8" t="s">
        <v>23</v>
      </c>
      <c r="C13" s="8" t="s">
        <v>56</v>
      </c>
      <c r="D13" s="8" t="s">
        <v>103</v>
      </c>
      <c r="E13" s="8">
        <v>1</v>
      </c>
      <c r="F13" s="8">
        <v>32</v>
      </c>
      <c r="G13" s="8">
        <v>1202.1443415537476</v>
      </c>
    </row>
    <row r="14" spans="1:7" x14ac:dyDescent="0.3">
      <c r="A14" s="8">
        <v>1</v>
      </c>
      <c r="B14" s="8" t="s">
        <v>15</v>
      </c>
      <c r="C14" s="8" t="s">
        <v>56</v>
      </c>
      <c r="D14" s="8" t="s">
        <v>102</v>
      </c>
      <c r="E14" s="8">
        <v>0</v>
      </c>
      <c r="F14" s="8">
        <v>39</v>
      </c>
      <c r="G14" s="8">
        <v>3421.526274976261</v>
      </c>
    </row>
    <row r="15" spans="1:7" x14ac:dyDescent="0.3">
      <c r="A15" s="8">
        <v>4</v>
      </c>
      <c r="B15" s="8" t="s">
        <v>15</v>
      </c>
      <c r="C15" s="8" t="s">
        <v>56</v>
      </c>
      <c r="D15" s="8" t="s">
        <v>103</v>
      </c>
      <c r="E15" s="8">
        <v>1</v>
      </c>
      <c r="F15" s="8">
        <v>39</v>
      </c>
      <c r="G15" s="8">
        <v>2855.9455468721862</v>
      </c>
    </row>
    <row r="16" spans="1:7" x14ac:dyDescent="0.3">
      <c r="A16" s="8">
        <v>7</v>
      </c>
      <c r="B16" s="8" t="s">
        <v>15</v>
      </c>
      <c r="C16" s="8" t="s">
        <v>56</v>
      </c>
      <c r="D16" s="8" t="s">
        <v>102</v>
      </c>
      <c r="E16" s="8">
        <v>0</v>
      </c>
      <c r="F16" s="8">
        <v>39</v>
      </c>
      <c r="G16" s="8">
        <v>4144.0512346988617</v>
      </c>
    </row>
    <row r="17" spans="1:7" x14ac:dyDescent="0.3">
      <c r="A17" s="8">
        <v>10</v>
      </c>
      <c r="B17" s="8" t="s">
        <v>15</v>
      </c>
      <c r="C17" s="8" t="s">
        <v>56</v>
      </c>
      <c r="D17" s="8" t="s">
        <v>103</v>
      </c>
      <c r="E17" s="8">
        <v>1</v>
      </c>
      <c r="F17" s="8">
        <v>39</v>
      </c>
      <c r="G17" s="8">
        <v>2933.8177515372909</v>
      </c>
    </row>
    <row r="18" spans="1:7" x14ac:dyDescent="0.3">
      <c r="A18" s="8">
        <v>13</v>
      </c>
      <c r="B18" s="8" t="s">
        <v>15</v>
      </c>
      <c r="C18" s="8" t="s">
        <v>56</v>
      </c>
      <c r="D18" s="8" t="s">
        <v>102</v>
      </c>
      <c r="E18" s="8">
        <v>0</v>
      </c>
      <c r="F18" s="8">
        <v>39</v>
      </c>
      <c r="G18" s="8">
        <v>3528.2506445703357</v>
      </c>
    </row>
    <row r="19" spans="1:7" x14ac:dyDescent="0.3">
      <c r="A19" s="8">
        <v>16</v>
      </c>
      <c r="B19" s="8" t="s">
        <v>15</v>
      </c>
      <c r="C19" s="8" t="s">
        <v>56</v>
      </c>
      <c r="D19" s="8" t="s">
        <v>103</v>
      </c>
      <c r="E19" s="8">
        <v>1</v>
      </c>
      <c r="F19" s="8">
        <v>39</v>
      </c>
      <c r="G19" s="8">
        <v>2479.8569544681941</v>
      </c>
    </row>
    <row r="20" spans="1:7" x14ac:dyDescent="0.3">
      <c r="A20" s="8">
        <v>19</v>
      </c>
      <c r="B20" s="8" t="s">
        <v>23</v>
      </c>
      <c r="C20" s="8" t="s">
        <v>56</v>
      </c>
      <c r="D20" s="8" t="s">
        <v>102</v>
      </c>
      <c r="E20" s="8">
        <v>0</v>
      </c>
      <c r="F20" s="8">
        <v>39</v>
      </c>
      <c r="G20" s="8">
        <v>2573.4934793447305</v>
      </c>
    </row>
    <row r="21" spans="1:7" x14ac:dyDescent="0.3">
      <c r="A21" s="8">
        <v>22</v>
      </c>
      <c r="B21" s="8" t="s">
        <v>23</v>
      </c>
      <c r="C21" s="8" t="s">
        <v>56</v>
      </c>
      <c r="D21" s="8" t="s">
        <v>103</v>
      </c>
      <c r="E21" s="8">
        <v>1</v>
      </c>
      <c r="F21" s="8">
        <v>39</v>
      </c>
      <c r="G21" s="8">
        <v>2997.7336086678069</v>
      </c>
    </row>
    <row r="22" spans="1:7" x14ac:dyDescent="0.3">
      <c r="A22" s="8">
        <v>25</v>
      </c>
      <c r="B22" s="8" t="s">
        <v>23</v>
      </c>
      <c r="C22" s="8" t="s">
        <v>56</v>
      </c>
      <c r="D22" s="8" t="s">
        <v>102</v>
      </c>
      <c r="E22" s="8">
        <v>0</v>
      </c>
      <c r="F22" s="8">
        <v>39</v>
      </c>
      <c r="G22" s="8">
        <v>3152.3503199175884</v>
      </c>
    </row>
    <row r="23" spans="1:7" x14ac:dyDescent="0.3">
      <c r="A23" s="8">
        <v>28</v>
      </c>
      <c r="B23" s="8" t="s">
        <v>23</v>
      </c>
      <c r="C23" s="8" t="s">
        <v>56</v>
      </c>
      <c r="D23" s="8" t="s">
        <v>103</v>
      </c>
      <c r="E23" s="8">
        <v>1</v>
      </c>
      <c r="F23" s="8">
        <v>39</v>
      </c>
      <c r="G23" s="8">
        <v>2725.6043093079893</v>
      </c>
    </row>
    <row r="24" spans="1:7" x14ac:dyDescent="0.3">
      <c r="A24" s="8">
        <v>31</v>
      </c>
      <c r="B24" s="8" t="s">
        <v>23</v>
      </c>
      <c r="C24" s="8" t="s">
        <v>56</v>
      </c>
      <c r="D24" s="8" t="s">
        <v>102</v>
      </c>
      <c r="E24" s="8">
        <v>0</v>
      </c>
      <c r="F24" s="8">
        <v>39</v>
      </c>
      <c r="G24" s="8">
        <v>2721.6566546715599</v>
      </c>
    </row>
    <row r="25" spans="1:7" x14ac:dyDescent="0.3">
      <c r="A25" s="8">
        <v>34</v>
      </c>
      <c r="B25" s="8" t="s">
        <v>23</v>
      </c>
      <c r="C25" s="8" t="s">
        <v>56</v>
      </c>
      <c r="D25" s="8" t="s">
        <v>103</v>
      </c>
      <c r="E25" s="8">
        <v>1</v>
      </c>
      <c r="F25" s="8">
        <v>39</v>
      </c>
      <c r="G25" s="8">
        <v>2411.7601062193598</v>
      </c>
    </row>
    <row r="26" spans="1:7" x14ac:dyDescent="0.3">
      <c r="A26" s="8"/>
      <c r="B26" s="8"/>
      <c r="C26" s="8"/>
      <c r="D26" s="8"/>
      <c r="E26" s="8"/>
      <c r="F26" s="8"/>
      <c r="G26" s="8"/>
    </row>
    <row r="27" spans="1:7" x14ac:dyDescent="0.3">
      <c r="A27" s="8"/>
      <c r="B27" s="8"/>
      <c r="C27" s="8"/>
      <c r="D27" s="8"/>
      <c r="E27" s="8"/>
      <c r="F27" s="8"/>
      <c r="G27" s="8"/>
    </row>
    <row r="28" spans="1:7" x14ac:dyDescent="0.3">
      <c r="A28" s="8"/>
      <c r="B28" s="8"/>
      <c r="C28" s="8"/>
      <c r="D28" s="8"/>
      <c r="E28" s="8"/>
      <c r="F28" s="8"/>
      <c r="G28" s="8"/>
    </row>
    <row r="29" spans="1:7" x14ac:dyDescent="0.3">
      <c r="A29" s="8"/>
      <c r="B29" s="8"/>
      <c r="C29" s="8"/>
      <c r="D29" s="8"/>
      <c r="E29" s="8"/>
      <c r="F29" s="8"/>
      <c r="G29" s="8"/>
    </row>
    <row r="30" spans="1:7" x14ac:dyDescent="0.3">
      <c r="A30" s="8"/>
      <c r="B30" s="8"/>
      <c r="C30" s="8"/>
      <c r="D30" s="8"/>
      <c r="E30" s="8"/>
      <c r="F30" s="8"/>
      <c r="G30" s="8"/>
    </row>
    <row r="31" spans="1:7" x14ac:dyDescent="0.3">
      <c r="A31" s="8"/>
      <c r="B31" s="8"/>
      <c r="C31" s="8"/>
      <c r="D31" s="8"/>
      <c r="E31" s="8"/>
      <c r="F31" s="8"/>
      <c r="G31" s="8"/>
    </row>
    <row r="32" spans="1:7" x14ac:dyDescent="0.3">
      <c r="A32" s="8"/>
      <c r="B32" s="8"/>
      <c r="C32" s="8"/>
      <c r="D32" s="8"/>
      <c r="E32" s="8"/>
      <c r="F32" s="8"/>
      <c r="G32" s="8"/>
    </row>
    <row r="33" spans="1:7" x14ac:dyDescent="0.3">
      <c r="A33" s="8"/>
      <c r="B33" s="8"/>
      <c r="C33" s="8"/>
      <c r="D33" s="8"/>
      <c r="E33" s="8"/>
      <c r="F33" s="8"/>
      <c r="G33" s="8"/>
    </row>
    <row r="34" spans="1:7" x14ac:dyDescent="0.3">
      <c r="A34" s="8"/>
      <c r="B34" s="8"/>
      <c r="C34" s="8"/>
      <c r="D34" s="8"/>
      <c r="E34" s="8"/>
      <c r="F34" s="8"/>
      <c r="G34" s="8"/>
    </row>
    <row r="35" spans="1:7" x14ac:dyDescent="0.3">
      <c r="A35" s="8"/>
      <c r="B35" s="8"/>
      <c r="C35" s="8"/>
      <c r="D35" s="8"/>
      <c r="E35" s="8"/>
      <c r="F35" s="8"/>
      <c r="G35" s="8"/>
    </row>
    <row r="36" spans="1:7" x14ac:dyDescent="0.3">
      <c r="A36" s="8"/>
      <c r="B36" s="8"/>
      <c r="C36" s="8"/>
      <c r="D36" s="8"/>
      <c r="E36" s="8"/>
      <c r="F36" s="8"/>
      <c r="G36" s="8"/>
    </row>
    <row r="37" spans="1:7" x14ac:dyDescent="0.3">
      <c r="A37" s="8"/>
      <c r="B37" s="8"/>
      <c r="C37" s="8"/>
      <c r="D37" s="8"/>
      <c r="E37" s="8"/>
      <c r="F37" s="8"/>
      <c r="G37" s="8"/>
    </row>
    <row r="38" spans="1:7" x14ac:dyDescent="0.3">
      <c r="A38" s="8"/>
      <c r="B38" s="8"/>
      <c r="C38" s="8"/>
      <c r="D38" s="8"/>
      <c r="E38" s="8"/>
      <c r="F38" s="8"/>
      <c r="G38" s="8"/>
    </row>
    <row r="39" spans="1:7" x14ac:dyDescent="0.3">
      <c r="A39" s="8"/>
      <c r="B39" s="8"/>
      <c r="C39" s="8"/>
      <c r="D39" s="8"/>
      <c r="E39" s="8"/>
      <c r="F39" s="8"/>
      <c r="G39" s="8"/>
    </row>
    <row r="40" spans="1:7" x14ac:dyDescent="0.3">
      <c r="A40" s="8"/>
      <c r="B40" s="8"/>
      <c r="C40" s="8"/>
      <c r="D40" s="8"/>
      <c r="E40" s="8"/>
      <c r="F40" s="8"/>
      <c r="G40" s="8"/>
    </row>
    <row r="41" spans="1:7" x14ac:dyDescent="0.3">
      <c r="A41" s="8"/>
      <c r="B41" s="8"/>
      <c r="C41" s="8"/>
      <c r="D41" s="8"/>
      <c r="E41" s="8"/>
      <c r="F41" s="8"/>
      <c r="G41" s="8"/>
    </row>
    <row r="42" spans="1:7" x14ac:dyDescent="0.3">
      <c r="A42" s="8"/>
      <c r="B42" s="8"/>
      <c r="C42" s="8"/>
      <c r="D42" s="8"/>
      <c r="E42" s="8"/>
      <c r="F42" s="8"/>
      <c r="G42" s="8"/>
    </row>
    <row r="43" spans="1:7" x14ac:dyDescent="0.3">
      <c r="A43" s="8"/>
      <c r="B43" s="8"/>
      <c r="C43" s="8"/>
      <c r="D43" s="8"/>
      <c r="E43" s="8"/>
      <c r="F43" s="8"/>
      <c r="G43" s="8"/>
    </row>
    <row r="44" spans="1:7" x14ac:dyDescent="0.3">
      <c r="A44" s="8"/>
      <c r="B44" s="8"/>
      <c r="C44" s="8"/>
      <c r="D44" s="8"/>
      <c r="E44" s="8"/>
      <c r="F44" s="8"/>
      <c r="G44" s="8"/>
    </row>
    <row r="45" spans="1:7" x14ac:dyDescent="0.3">
      <c r="A45" s="8"/>
      <c r="B45" s="8"/>
      <c r="C45" s="8"/>
      <c r="D45" s="8"/>
      <c r="E45" s="8"/>
      <c r="F45" s="8"/>
      <c r="G45" s="8"/>
    </row>
    <row r="46" spans="1:7" x14ac:dyDescent="0.3">
      <c r="A46" s="8"/>
      <c r="B46" s="8"/>
      <c r="C46" s="8"/>
      <c r="D46" s="8"/>
      <c r="E46" s="8"/>
      <c r="F46" s="8"/>
      <c r="G46" s="8"/>
    </row>
    <row r="47" spans="1:7" x14ac:dyDescent="0.3">
      <c r="A47" s="8"/>
      <c r="B47" s="8"/>
      <c r="C47" s="8"/>
      <c r="D47" s="8"/>
      <c r="E47" s="8"/>
      <c r="F47" s="8"/>
      <c r="G47" s="8"/>
    </row>
    <row r="48" spans="1:7" x14ac:dyDescent="0.3">
      <c r="A48" s="8"/>
      <c r="B48" s="8"/>
      <c r="C48" s="8"/>
      <c r="D48" s="8"/>
      <c r="E48" s="8"/>
      <c r="F48" s="8"/>
      <c r="G48" s="8"/>
    </row>
    <row r="49" spans="1:7" x14ac:dyDescent="0.3">
      <c r="A49" s="8"/>
      <c r="B49" s="8"/>
      <c r="C49" s="8"/>
      <c r="D49" s="8"/>
      <c r="E49" s="8"/>
      <c r="F49" s="8"/>
      <c r="G49" s="8"/>
    </row>
    <row r="50" spans="1:7" x14ac:dyDescent="0.3">
      <c r="A50" s="8"/>
      <c r="B50" s="8"/>
      <c r="C50" s="8"/>
      <c r="D50" s="8"/>
      <c r="E50" s="8"/>
      <c r="F50" s="8"/>
      <c r="G50" s="8"/>
    </row>
    <row r="51" spans="1:7" x14ac:dyDescent="0.3">
      <c r="A51" s="8"/>
      <c r="B51" s="8"/>
      <c r="C51" s="8"/>
      <c r="D51" s="8"/>
      <c r="E51" s="8"/>
      <c r="F51" s="8"/>
      <c r="G51" s="8"/>
    </row>
    <row r="52" spans="1:7" x14ac:dyDescent="0.3">
      <c r="A52" s="8"/>
      <c r="B52" s="8"/>
      <c r="C52" s="8"/>
      <c r="D52" s="8"/>
      <c r="E52" s="8"/>
      <c r="F52" s="8"/>
      <c r="G52" s="8"/>
    </row>
    <row r="53" spans="1:7" x14ac:dyDescent="0.3">
      <c r="A53" s="8"/>
      <c r="B53" s="8"/>
      <c r="C53" s="8"/>
      <c r="D53" s="8"/>
      <c r="E53" s="8"/>
      <c r="F53" s="8"/>
      <c r="G53" s="8"/>
    </row>
    <row r="54" spans="1:7" x14ac:dyDescent="0.3">
      <c r="A54" s="8"/>
      <c r="B54" s="8"/>
      <c r="C54" s="8"/>
      <c r="D54" s="8"/>
      <c r="E54" s="8"/>
      <c r="F54" s="8"/>
      <c r="G54" s="8"/>
    </row>
    <row r="55" spans="1:7" x14ac:dyDescent="0.3">
      <c r="A55" s="8"/>
      <c r="B55" s="8"/>
      <c r="C55" s="8"/>
      <c r="D55" s="8"/>
      <c r="E55" s="8"/>
      <c r="F55" s="8"/>
      <c r="G55" s="8"/>
    </row>
    <row r="56" spans="1:7" x14ac:dyDescent="0.3">
      <c r="A56" s="8"/>
      <c r="B56" s="8"/>
      <c r="C56" s="8"/>
      <c r="D56" s="8"/>
      <c r="E56" s="8"/>
      <c r="F56" s="8"/>
      <c r="G56" s="8"/>
    </row>
    <row r="57" spans="1:7" x14ac:dyDescent="0.3">
      <c r="A57" s="8"/>
      <c r="B57" s="8"/>
      <c r="C57" s="8"/>
      <c r="D57" s="8"/>
      <c r="E57" s="8"/>
      <c r="F57" s="8"/>
      <c r="G57" s="8"/>
    </row>
    <row r="58" spans="1:7" x14ac:dyDescent="0.3">
      <c r="A58" s="8"/>
      <c r="B58" s="8"/>
      <c r="C58" s="8"/>
      <c r="D58" s="8"/>
      <c r="E58" s="8"/>
      <c r="F58" s="8"/>
      <c r="G58" s="8"/>
    </row>
    <row r="59" spans="1:7" x14ac:dyDescent="0.3">
      <c r="A59" s="8"/>
      <c r="B59" s="8"/>
      <c r="C59" s="8"/>
      <c r="D59" s="8"/>
      <c r="E59" s="8"/>
      <c r="F59" s="8"/>
      <c r="G59" s="8"/>
    </row>
    <row r="60" spans="1:7" x14ac:dyDescent="0.3">
      <c r="A60" s="8"/>
      <c r="B60" s="8"/>
      <c r="C60" s="8"/>
      <c r="D60" s="8"/>
      <c r="E60" s="8"/>
      <c r="F60" s="8"/>
      <c r="G60" s="8"/>
    </row>
    <row r="61" spans="1:7" x14ac:dyDescent="0.3">
      <c r="A61" s="8"/>
      <c r="B61" s="8"/>
      <c r="C61" s="8"/>
      <c r="D61" s="8"/>
      <c r="E61" s="8"/>
      <c r="F61" s="8"/>
      <c r="G61" s="8"/>
    </row>
    <row r="62" spans="1:7" x14ac:dyDescent="0.3">
      <c r="A62" s="8"/>
      <c r="B62" s="8"/>
      <c r="C62" s="8"/>
      <c r="D62" s="8"/>
      <c r="E62" s="8"/>
      <c r="F62" s="8"/>
      <c r="G62" s="8"/>
    </row>
    <row r="63" spans="1:7" x14ac:dyDescent="0.3">
      <c r="A63" s="8"/>
      <c r="B63" s="8"/>
      <c r="C63" s="8"/>
      <c r="D63" s="8"/>
      <c r="E63" s="8"/>
      <c r="F63" s="8"/>
      <c r="G63" s="8"/>
    </row>
    <row r="64" spans="1:7" x14ac:dyDescent="0.3">
      <c r="A64" s="8"/>
      <c r="B64" s="8"/>
      <c r="C64" s="8"/>
      <c r="D64" s="8"/>
      <c r="E64" s="8"/>
      <c r="F64" s="8"/>
      <c r="G64" s="8"/>
    </row>
    <row r="65" spans="1:7" x14ac:dyDescent="0.3">
      <c r="A65" s="8"/>
      <c r="B65" s="8"/>
      <c r="C65" s="8"/>
      <c r="D65" s="8"/>
      <c r="E65" s="8"/>
      <c r="F65" s="8"/>
      <c r="G65" s="8"/>
    </row>
    <row r="66" spans="1:7" x14ac:dyDescent="0.3">
      <c r="A66" s="8"/>
      <c r="B66" s="8"/>
      <c r="C66" s="8"/>
      <c r="D66" s="8"/>
      <c r="E66" s="8"/>
      <c r="F66" s="8"/>
      <c r="G66" s="8"/>
    </row>
    <row r="67" spans="1:7" x14ac:dyDescent="0.3">
      <c r="A67" s="8"/>
      <c r="B67" s="8"/>
      <c r="C67" s="8"/>
      <c r="D67" s="8"/>
      <c r="E67" s="8"/>
      <c r="F67" s="8"/>
      <c r="G67" s="8"/>
    </row>
    <row r="68" spans="1:7" x14ac:dyDescent="0.3">
      <c r="A68" s="8"/>
      <c r="B68" s="8"/>
      <c r="C68" s="8"/>
      <c r="D68" s="8"/>
      <c r="E68" s="8"/>
      <c r="F68" s="8"/>
      <c r="G68" s="8"/>
    </row>
    <row r="69" spans="1:7" x14ac:dyDescent="0.3">
      <c r="A69" s="8"/>
      <c r="B69" s="8"/>
      <c r="C69" s="8"/>
      <c r="D69" s="8"/>
      <c r="E69" s="8"/>
      <c r="F69" s="8"/>
      <c r="G69" s="8"/>
    </row>
    <row r="70" spans="1:7" x14ac:dyDescent="0.3">
      <c r="A70" s="8"/>
      <c r="B70" s="8"/>
      <c r="C70" s="8"/>
      <c r="D70" s="8"/>
      <c r="E70" s="8"/>
      <c r="F70" s="8"/>
      <c r="G70" s="8"/>
    </row>
    <row r="71" spans="1:7" x14ac:dyDescent="0.3">
      <c r="A71" s="8"/>
      <c r="B71" s="8"/>
      <c r="C71" s="8"/>
      <c r="D71" s="8"/>
      <c r="E71" s="8"/>
      <c r="F71" s="8"/>
      <c r="G71" s="8"/>
    </row>
    <row r="72" spans="1:7" x14ac:dyDescent="0.3">
      <c r="A72" s="8"/>
      <c r="B72" s="8"/>
      <c r="C72" s="8"/>
      <c r="D72" s="8"/>
      <c r="E72" s="8"/>
      <c r="F72" s="8"/>
      <c r="G72" s="8"/>
    </row>
    <row r="73" spans="1:7" x14ac:dyDescent="0.3">
      <c r="A73" s="8"/>
      <c r="B73" s="8"/>
      <c r="C73" s="8"/>
      <c r="D73" s="8"/>
      <c r="E73" s="8"/>
      <c r="F73" s="8"/>
      <c r="G73" s="8"/>
    </row>
    <row r="74" spans="1:7" x14ac:dyDescent="0.3">
      <c r="A74" s="8"/>
      <c r="B74" s="8"/>
      <c r="C74" s="8"/>
      <c r="D74" s="8"/>
      <c r="E74" s="8"/>
      <c r="F74" s="8"/>
      <c r="G74" s="8"/>
    </row>
    <row r="75" spans="1:7" x14ac:dyDescent="0.3">
      <c r="A75" s="8"/>
      <c r="B75" s="8"/>
      <c r="C75" s="8"/>
      <c r="D75" s="8"/>
      <c r="E75" s="8"/>
      <c r="F75" s="8"/>
      <c r="G75" s="8"/>
    </row>
    <row r="76" spans="1:7" x14ac:dyDescent="0.3">
      <c r="A76" s="8"/>
      <c r="B76" s="8"/>
      <c r="C76" s="8"/>
      <c r="D76" s="8"/>
      <c r="E76" s="8"/>
      <c r="F76" s="8"/>
      <c r="G76" s="8"/>
    </row>
    <row r="77" spans="1:7" x14ac:dyDescent="0.3">
      <c r="A77" s="8"/>
      <c r="B77" s="8"/>
      <c r="C77" s="8"/>
      <c r="D77" s="8"/>
      <c r="E77" s="8"/>
      <c r="F77" s="8"/>
      <c r="G77" s="8"/>
    </row>
    <row r="78" spans="1:7" x14ac:dyDescent="0.3">
      <c r="A78" s="8"/>
      <c r="B78" s="8"/>
      <c r="C78" s="8"/>
      <c r="D78" s="8"/>
      <c r="E78" s="8"/>
      <c r="F78" s="8"/>
      <c r="G78" s="8"/>
    </row>
    <row r="79" spans="1:7" x14ac:dyDescent="0.3">
      <c r="A79" s="8"/>
      <c r="B79" s="8"/>
      <c r="C79" s="8"/>
      <c r="D79" s="8"/>
      <c r="E79" s="8"/>
      <c r="F79" s="8"/>
      <c r="G79" s="8"/>
    </row>
    <row r="80" spans="1:7" x14ac:dyDescent="0.3">
      <c r="A80" s="8"/>
      <c r="B80" s="8"/>
      <c r="C80" s="8"/>
      <c r="D80" s="8"/>
      <c r="E80" s="8"/>
      <c r="F80" s="8"/>
      <c r="G80" s="8"/>
    </row>
    <row r="81" spans="1:7" x14ac:dyDescent="0.3">
      <c r="A81" s="8"/>
      <c r="B81" s="8"/>
      <c r="C81" s="8"/>
      <c r="D81" s="8"/>
      <c r="E81" s="8"/>
      <c r="F81" s="8"/>
      <c r="G81" s="8"/>
    </row>
    <row r="82" spans="1:7" x14ac:dyDescent="0.3">
      <c r="A82" s="8"/>
      <c r="B82" s="8"/>
      <c r="C82" s="8"/>
      <c r="D82" s="8"/>
      <c r="E82" s="8"/>
      <c r="F82" s="8"/>
      <c r="G82" s="8"/>
    </row>
    <row r="83" spans="1:7" x14ac:dyDescent="0.3">
      <c r="A83" s="8"/>
      <c r="B83" s="8"/>
      <c r="C83" s="8"/>
      <c r="D83" s="8"/>
      <c r="E83" s="8"/>
      <c r="F83" s="8"/>
      <c r="G83" s="8"/>
    </row>
    <row r="84" spans="1:7" x14ac:dyDescent="0.3">
      <c r="A84" s="8"/>
      <c r="B84" s="8"/>
      <c r="C84" s="8"/>
      <c r="D84" s="8"/>
      <c r="E84" s="8"/>
      <c r="F84" s="8"/>
      <c r="G84" s="8"/>
    </row>
    <row r="85" spans="1:7" x14ac:dyDescent="0.3">
      <c r="A85" s="8"/>
      <c r="B85" s="8"/>
      <c r="C85" s="8"/>
      <c r="D85" s="8"/>
      <c r="E85" s="8"/>
      <c r="F85" s="8"/>
      <c r="G85" s="8"/>
    </row>
    <row r="86" spans="1:7" x14ac:dyDescent="0.3">
      <c r="A86" s="8"/>
      <c r="B86" s="8"/>
      <c r="C86" s="8"/>
      <c r="D86" s="8"/>
      <c r="E86" s="8"/>
      <c r="F86" s="8"/>
      <c r="G86" s="8"/>
    </row>
    <row r="87" spans="1:7" x14ac:dyDescent="0.3">
      <c r="A87" s="8"/>
      <c r="B87" s="8"/>
      <c r="C87" s="8"/>
      <c r="D87" s="8"/>
      <c r="E87" s="8"/>
      <c r="F87" s="8"/>
      <c r="G87" s="8"/>
    </row>
    <row r="88" spans="1:7" x14ac:dyDescent="0.3">
      <c r="A88" s="8"/>
      <c r="B88" s="8"/>
      <c r="C88" s="8"/>
      <c r="D88" s="8"/>
      <c r="E88" s="8"/>
      <c r="F88" s="8"/>
      <c r="G88" s="8"/>
    </row>
    <row r="89" spans="1:7" x14ac:dyDescent="0.3">
      <c r="A89" s="8"/>
      <c r="B89" s="8"/>
      <c r="C89" s="8"/>
      <c r="D89" s="8"/>
      <c r="E89" s="8"/>
      <c r="F89" s="8"/>
      <c r="G89" s="8"/>
    </row>
    <row r="90" spans="1:7" x14ac:dyDescent="0.3">
      <c r="A90" s="8"/>
      <c r="B90" s="8"/>
      <c r="C90" s="8"/>
      <c r="D90" s="8"/>
      <c r="E90" s="8"/>
      <c r="F90" s="8"/>
      <c r="G90" s="8"/>
    </row>
    <row r="91" spans="1:7" x14ac:dyDescent="0.3">
      <c r="A91" s="8"/>
      <c r="B91" s="8"/>
      <c r="C91" s="8"/>
      <c r="D91" s="8"/>
      <c r="E91" s="8"/>
      <c r="F91" s="8"/>
      <c r="G91" s="8"/>
    </row>
    <row r="92" spans="1:7" x14ac:dyDescent="0.3">
      <c r="A92" s="8"/>
      <c r="B92" s="8"/>
      <c r="C92" s="8"/>
      <c r="D92" s="8"/>
      <c r="E92" s="8"/>
      <c r="F92" s="8"/>
      <c r="G92" s="8"/>
    </row>
    <row r="93" spans="1:7" x14ac:dyDescent="0.3">
      <c r="A93" s="8"/>
      <c r="B93" s="8"/>
      <c r="C93" s="8"/>
      <c r="D93" s="8"/>
      <c r="E93" s="8"/>
      <c r="F93" s="8"/>
      <c r="G93" s="8"/>
    </row>
    <row r="94" spans="1:7" x14ac:dyDescent="0.3">
      <c r="A94" s="8"/>
      <c r="B94" s="8"/>
      <c r="C94" s="8"/>
      <c r="D94" s="8"/>
      <c r="E94" s="8"/>
      <c r="F94" s="8"/>
      <c r="G94" s="8"/>
    </row>
    <row r="95" spans="1:7" x14ac:dyDescent="0.3">
      <c r="A95" s="8"/>
      <c r="B95" s="8"/>
      <c r="C95" s="8"/>
      <c r="D95" s="8"/>
      <c r="E95" s="8"/>
      <c r="F95" s="8"/>
      <c r="G95" s="8"/>
    </row>
    <row r="96" spans="1:7" x14ac:dyDescent="0.3">
      <c r="A96" s="8"/>
      <c r="B96" s="8"/>
      <c r="C96" s="8"/>
      <c r="D96" s="8"/>
      <c r="E96" s="8"/>
      <c r="F96" s="8"/>
      <c r="G96" s="8"/>
    </row>
    <row r="97" spans="1:7" x14ac:dyDescent="0.3">
      <c r="A97" s="8"/>
      <c r="B97" s="8"/>
      <c r="C97" s="8"/>
      <c r="D97" s="8"/>
      <c r="E97" s="8"/>
      <c r="F97" s="8"/>
      <c r="G97" s="8"/>
    </row>
    <row r="98" spans="1:7" x14ac:dyDescent="0.3">
      <c r="A98" s="8"/>
      <c r="B98" s="8"/>
      <c r="C98" s="8"/>
      <c r="D98" s="8"/>
      <c r="E98" s="8"/>
      <c r="F98" s="8"/>
      <c r="G98" s="8"/>
    </row>
    <row r="99" spans="1:7" x14ac:dyDescent="0.3">
      <c r="A99" s="8"/>
      <c r="B99" s="8"/>
      <c r="C99" s="8"/>
      <c r="D99" s="8"/>
      <c r="E99" s="8"/>
      <c r="F99" s="8"/>
      <c r="G99" s="8"/>
    </row>
    <row r="100" spans="1:7" x14ac:dyDescent="0.3">
      <c r="A100" s="8"/>
      <c r="B100" s="8"/>
      <c r="C100" s="8"/>
      <c r="D100" s="8"/>
      <c r="E100" s="8"/>
      <c r="F100" s="8"/>
      <c r="G100" s="8"/>
    </row>
    <row r="101" spans="1:7" x14ac:dyDescent="0.3">
      <c r="A101" s="8"/>
      <c r="B101" s="8"/>
      <c r="C101" s="8"/>
      <c r="D101" s="8"/>
      <c r="E101" s="8"/>
      <c r="F101" s="8"/>
      <c r="G101" s="8"/>
    </row>
    <row r="102" spans="1:7" x14ac:dyDescent="0.3">
      <c r="A102" s="8"/>
      <c r="B102" s="8"/>
      <c r="C102" s="8"/>
      <c r="D102" s="8"/>
      <c r="E102" s="8"/>
      <c r="F102" s="8"/>
      <c r="G102" s="8"/>
    </row>
    <row r="103" spans="1:7" x14ac:dyDescent="0.3">
      <c r="A103" s="8"/>
      <c r="B103" s="8"/>
      <c r="C103" s="8"/>
      <c r="D103" s="8"/>
      <c r="E103" s="8"/>
      <c r="F103" s="8"/>
      <c r="G103" s="8"/>
    </row>
    <row r="104" spans="1:7" x14ac:dyDescent="0.3">
      <c r="A104" s="8"/>
      <c r="B104" s="8"/>
      <c r="C104" s="8"/>
      <c r="D104" s="8"/>
      <c r="E104" s="8"/>
      <c r="F104" s="8"/>
      <c r="G104" s="8"/>
    </row>
    <row r="105" spans="1:7" x14ac:dyDescent="0.3">
      <c r="A105" s="8"/>
      <c r="B105" s="8"/>
      <c r="C105" s="8"/>
      <c r="D105" s="8"/>
      <c r="E105" s="8"/>
      <c r="F105" s="8"/>
      <c r="G105" s="8"/>
    </row>
    <row r="106" spans="1:7" x14ac:dyDescent="0.3">
      <c r="A106" s="8"/>
      <c r="B106" s="8"/>
      <c r="C106" s="8"/>
      <c r="D106" s="8"/>
      <c r="E106" s="8"/>
      <c r="F106" s="8"/>
      <c r="G106" s="8"/>
    </row>
    <row r="107" spans="1:7" x14ac:dyDescent="0.3">
      <c r="A107" s="8"/>
      <c r="B107" s="8"/>
      <c r="C107" s="8"/>
      <c r="D107" s="8"/>
      <c r="E107" s="8"/>
      <c r="F107" s="8"/>
      <c r="G107" s="8"/>
    </row>
    <row r="108" spans="1:7" x14ac:dyDescent="0.3">
      <c r="A108" s="8"/>
      <c r="B108" s="8"/>
      <c r="C108" s="8"/>
      <c r="D108" s="8"/>
      <c r="E108" s="8"/>
      <c r="F108" s="8"/>
      <c r="G108" s="8"/>
    </row>
    <row r="109" spans="1:7" x14ac:dyDescent="0.3">
      <c r="A109" s="8"/>
      <c r="B109" s="8"/>
      <c r="C109" s="8"/>
      <c r="D109" s="8"/>
      <c r="E109" s="8"/>
      <c r="F109" s="8"/>
      <c r="G109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workbookViewId="0">
      <selection activeCell="Q38" sqref="Q38"/>
    </sheetView>
  </sheetViews>
  <sheetFormatPr defaultRowHeight="14.4" x14ac:dyDescent="0.3"/>
  <sheetData>
    <row r="1" spans="1:7" x14ac:dyDescent="0.3">
      <c r="A1" s="45" t="s">
        <v>2</v>
      </c>
      <c r="B1" s="45" t="s">
        <v>3</v>
      </c>
      <c r="C1" s="45" t="s">
        <v>4</v>
      </c>
      <c r="D1" s="45" t="s">
        <v>96</v>
      </c>
      <c r="E1" s="45" t="s">
        <v>97</v>
      </c>
      <c r="F1" s="45" t="s">
        <v>5</v>
      </c>
      <c r="G1" s="45" t="s">
        <v>13</v>
      </c>
    </row>
    <row r="2" spans="1:7" x14ac:dyDescent="0.3">
      <c r="A2" s="8">
        <v>2</v>
      </c>
      <c r="B2" s="8" t="s">
        <v>15</v>
      </c>
      <c r="C2" s="8" t="s">
        <v>16</v>
      </c>
      <c r="D2" s="8" t="s">
        <v>103</v>
      </c>
      <c r="E2" s="8">
        <v>1</v>
      </c>
      <c r="F2" s="8">
        <v>32</v>
      </c>
      <c r="G2" s="8">
        <v>1299.9015860035036</v>
      </c>
    </row>
    <row r="3" spans="1:7" x14ac:dyDescent="0.3">
      <c r="A3" s="8">
        <v>5</v>
      </c>
      <c r="B3" s="8" t="s">
        <v>15</v>
      </c>
      <c r="C3" s="8" t="s">
        <v>16</v>
      </c>
      <c r="D3" s="8" t="s">
        <v>102</v>
      </c>
      <c r="E3" s="8">
        <v>0</v>
      </c>
      <c r="F3" s="8">
        <v>32</v>
      </c>
      <c r="G3" s="8">
        <v>1327.5498749713413</v>
      </c>
    </row>
    <row r="4" spans="1:7" x14ac:dyDescent="0.3">
      <c r="A4" s="8">
        <v>8</v>
      </c>
      <c r="B4" s="8" t="s">
        <v>15</v>
      </c>
      <c r="C4" s="8" t="s">
        <v>16</v>
      </c>
      <c r="D4" s="8" t="s">
        <v>103</v>
      </c>
      <c r="E4" s="8">
        <v>1</v>
      </c>
      <c r="F4" s="8">
        <v>32</v>
      </c>
      <c r="G4" s="8">
        <v>1388.7731946960278</v>
      </c>
    </row>
    <row r="5" spans="1:7" x14ac:dyDescent="0.3">
      <c r="A5" s="8">
        <v>11</v>
      </c>
      <c r="B5" s="8" t="s">
        <v>15</v>
      </c>
      <c r="C5" s="8" t="s">
        <v>16</v>
      </c>
      <c r="D5" s="8" t="s">
        <v>102</v>
      </c>
      <c r="E5" s="8">
        <v>0</v>
      </c>
      <c r="F5" s="8">
        <v>32</v>
      </c>
      <c r="G5" s="8">
        <v>1275.0827688083261</v>
      </c>
    </row>
    <row r="6" spans="1:7" x14ac:dyDescent="0.3">
      <c r="A6" s="8">
        <v>14</v>
      </c>
      <c r="B6" s="8" t="s">
        <v>15</v>
      </c>
      <c r="C6" s="8" t="s">
        <v>16</v>
      </c>
      <c r="D6" s="8" t="s">
        <v>103</v>
      </c>
      <c r="E6" s="8">
        <v>1</v>
      </c>
      <c r="F6" s="8">
        <v>32</v>
      </c>
      <c r="G6" s="8">
        <v>1079.6424038476168</v>
      </c>
    </row>
    <row r="7" spans="1:7" x14ac:dyDescent="0.3">
      <c r="A7" s="8">
        <v>17</v>
      </c>
      <c r="B7" s="8" t="s">
        <v>15</v>
      </c>
      <c r="C7" s="8" t="s">
        <v>16</v>
      </c>
      <c r="D7" s="8" t="s">
        <v>102</v>
      </c>
      <c r="E7" s="8">
        <v>0</v>
      </c>
      <c r="F7" s="8">
        <v>32</v>
      </c>
      <c r="G7" s="8">
        <v>1230.3663100461915</v>
      </c>
    </row>
    <row r="8" spans="1:7" x14ac:dyDescent="0.3">
      <c r="A8" s="8">
        <v>20</v>
      </c>
      <c r="B8" s="8" t="s">
        <v>23</v>
      </c>
      <c r="C8" s="8" t="s">
        <v>16</v>
      </c>
      <c r="D8" s="8" t="s">
        <v>103</v>
      </c>
      <c r="E8" s="8">
        <v>1</v>
      </c>
      <c r="F8" s="8">
        <v>32</v>
      </c>
      <c r="G8" s="8">
        <v>1163.8255552747523</v>
      </c>
    </row>
    <row r="9" spans="1:7" x14ac:dyDescent="0.3">
      <c r="A9" s="8">
        <v>23</v>
      </c>
      <c r="B9" s="8" t="s">
        <v>23</v>
      </c>
      <c r="C9" s="8" t="s">
        <v>16</v>
      </c>
      <c r="D9" s="8" t="s">
        <v>102</v>
      </c>
      <c r="E9" s="8">
        <v>0</v>
      </c>
      <c r="F9" s="8">
        <v>32</v>
      </c>
      <c r="G9" s="8">
        <v>1462.2405429461971</v>
      </c>
    </row>
    <row r="10" spans="1:7" x14ac:dyDescent="0.3">
      <c r="A10" s="8">
        <v>26</v>
      </c>
      <c r="B10" s="8" t="s">
        <v>23</v>
      </c>
      <c r="C10" s="8" t="s">
        <v>16</v>
      </c>
      <c r="D10" s="8" t="s">
        <v>103</v>
      </c>
      <c r="E10" s="8">
        <v>1</v>
      </c>
      <c r="F10" s="8">
        <v>32</v>
      </c>
      <c r="G10" s="8">
        <v>1358.8960027536743</v>
      </c>
    </row>
    <row r="11" spans="1:7" x14ac:dyDescent="0.3">
      <c r="A11" s="8">
        <v>29</v>
      </c>
      <c r="B11" s="8" t="s">
        <v>23</v>
      </c>
      <c r="C11" s="8" t="s">
        <v>16</v>
      </c>
      <c r="D11" s="8" t="s">
        <v>102</v>
      </c>
      <c r="E11" s="8">
        <v>0</v>
      </c>
      <c r="F11" s="8">
        <v>32</v>
      </c>
      <c r="G11" s="8">
        <v>1079.4904352663648</v>
      </c>
    </row>
    <row r="12" spans="1:7" x14ac:dyDescent="0.3">
      <c r="A12" s="8">
        <v>32</v>
      </c>
      <c r="B12" s="8" t="s">
        <v>23</v>
      </c>
      <c r="C12" s="8" t="s">
        <v>16</v>
      </c>
      <c r="D12" s="8" t="s">
        <v>103</v>
      </c>
      <c r="E12" s="8">
        <v>1</v>
      </c>
      <c r="F12" s="8">
        <v>32</v>
      </c>
      <c r="G12" s="8">
        <v>1346.2911922353026</v>
      </c>
    </row>
    <row r="13" spans="1:7" x14ac:dyDescent="0.3">
      <c r="A13" s="8">
        <v>35</v>
      </c>
      <c r="B13" s="8" t="s">
        <v>23</v>
      </c>
      <c r="C13" s="8" t="s">
        <v>16</v>
      </c>
      <c r="D13" s="8" t="s">
        <v>102</v>
      </c>
      <c r="E13" s="8">
        <v>0</v>
      </c>
      <c r="F13" s="8">
        <v>32</v>
      </c>
      <c r="G13" s="8">
        <v>1415.150387124896</v>
      </c>
    </row>
    <row r="14" spans="1:7" x14ac:dyDescent="0.3">
      <c r="A14" s="8">
        <v>2</v>
      </c>
      <c r="B14" s="8" t="s">
        <v>15</v>
      </c>
      <c r="C14" s="8" t="s">
        <v>16</v>
      </c>
      <c r="D14" s="8" t="s">
        <v>103</v>
      </c>
      <c r="E14" s="8">
        <v>1</v>
      </c>
      <c r="F14" s="8">
        <v>39</v>
      </c>
      <c r="G14" s="8">
        <v>1986.6917292898713</v>
      </c>
    </row>
    <row r="15" spans="1:7" x14ac:dyDescent="0.3">
      <c r="A15" s="8">
        <v>5</v>
      </c>
      <c r="B15" s="8" t="s">
        <v>15</v>
      </c>
      <c r="C15" s="8" t="s">
        <v>16</v>
      </c>
      <c r="D15" s="8" t="s">
        <v>102</v>
      </c>
      <c r="E15" s="8">
        <v>0</v>
      </c>
      <c r="F15" s="8">
        <v>39</v>
      </c>
      <c r="G15" s="8">
        <v>2130.2234273231356</v>
      </c>
    </row>
    <row r="16" spans="1:7" x14ac:dyDescent="0.3">
      <c r="A16" s="8">
        <v>8</v>
      </c>
      <c r="B16" s="8" t="s">
        <v>15</v>
      </c>
      <c r="C16" s="8" t="s">
        <v>16</v>
      </c>
      <c r="D16" s="8" t="s">
        <v>103</v>
      </c>
      <c r="E16" s="8">
        <v>1</v>
      </c>
      <c r="F16" s="8">
        <v>39</v>
      </c>
      <c r="G16" s="8">
        <v>1739.078905222683</v>
      </c>
    </row>
    <row r="17" spans="1:7" x14ac:dyDescent="0.3">
      <c r="A17" s="8">
        <v>11</v>
      </c>
      <c r="B17" s="8" t="s">
        <v>15</v>
      </c>
      <c r="C17" s="8" t="s">
        <v>16</v>
      </c>
      <c r="D17" s="8" t="s">
        <v>102</v>
      </c>
      <c r="E17" s="8">
        <v>0</v>
      </c>
      <c r="F17" s="8">
        <v>39</v>
      </c>
      <c r="G17" s="8">
        <v>1677.6068392353379</v>
      </c>
    </row>
    <row r="18" spans="1:7" x14ac:dyDescent="0.3">
      <c r="A18" s="8">
        <v>14</v>
      </c>
      <c r="B18" s="8" t="s">
        <v>15</v>
      </c>
      <c r="C18" s="8" t="s">
        <v>16</v>
      </c>
      <c r="D18" s="8" t="s">
        <v>103</v>
      </c>
      <c r="E18" s="8">
        <v>1</v>
      </c>
      <c r="F18" s="8">
        <v>39</v>
      </c>
      <c r="G18" s="8">
        <v>1458.3359960386342</v>
      </c>
    </row>
    <row r="19" spans="1:7" x14ac:dyDescent="0.3">
      <c r="A19" s="8">
        <v>17</v>
      </c>
      <c r="B19" s="8" t="s">
        <v>15</v>
      </c>
      <c r="C19" s="8" t="s">
        <v>16</v>
      </c>
      <c r="D19" s="8" t="s">
        <v>102</v>
      </c>
      <c r="E19" s="8">
        <v>0</v>
      </c>
      <c r="F19" s="8">
        <v>39</v>
      </c>
      <c r="G19" s="8">
        <v>1341.1332235710499</v>
      </c>
    </row>
    <row r="20" spans="1:7" x14ac:dyDescent="0.3">
      <c r="A20" s="8">
        <v>20</v>
      </c>
      <c r="B20" s="8" t="s">
        <v>23</v>
      </c>
      <c r="C20" s="8" t="s">
        <v>16</v>
      </c>
      <c r="D20" s="8" t="s">
        <v>103</v>
      </c>
      <c r="E20" s="8">
        <v>1</v>
      </c>
      <c r="F20" s="8">
        <v>39</v>
      </c>
      <c r="G20" s="8">
        <v>2001.444067199049</v>
      </c>
    </row>
    <row r="21" spans="1:7" x14ac:dyDescent="0.3">
      <c r="A21" s="8">
        <v>23</v>
      </c>
      <c r="B21" s="8" t="s">
        <v>23</v>
      </c>
      <c r="C21" s="8" t="s">
        <v>16</v>
      </c>
      <c r="D21" s="8" t="s">
        <v>102</v>
      </c>
      <c r="E21" s="8">
        <v>0</v>
      </c>
      <c r="F21" s="8">
        <v>39</v>
      </c>
      <c r="G21" s="8">
        <v>1785.3321870913496</v>
      </c>
    </row>
    <row r="22" spans="1:7" x14ac:dyDescent="0.3">
      <c r="A22" s="8">
        <v>26</v>
      </c>
      <c r="B22" s="8" t="s">
        <v>23</v>
      </c>
      <c r="C22" s="8" t="s">
        <v>16</v>
      </c>
      <c r="D22" s="8" t="s">
        <v>103</v>
      </c>
      <c r="E22" s="8">
        <v>1</v>
      </c>
      <c r="F22" s="8">
        <v>39</v>
      </c>
      <c r="G22" s="8">
        <v>2199.0429548488878</v>
      </c>
    </row>
    <row r="23" spans="1:7" x14ac:dyDescent="0.3">
      <c r="A23" s="8">
        <v>29</v>
      </c>
      <c r="B23" s="8" t="s">
        <v>23</v>
      </c>
      <c r="C23" s="8" t="s">
        <v>16</v>
      </c>
      <c r="D23" s="8" t="s">
        <v>102</v>
      </c>
      <c r="E23" s="8">
        <v>0</v>
      </c>
      <c r="F23" s="8">
        <v>39</v>
      </c>
      <c r="G23" s="8">
        <v>1634.9094272908592</v>
      </c>
    </row>
    <row r="24" spans="1:7" x14ac:dyDescent="0.3">
      <c r="A24" s="8">
        <v>32</v>
      </c>
      <c r="B24" s="8" t="s">
        <v>23</v>
      </c>
      <c r="C24" s="8" t="s">
        <v>16</v>
      </c>
      <c r="D24" s="8" t="s">
        <v>103</v>
      </c>
      <c r="E24" s="8">
        <v>1</v>
      </c>
      <c r="F24" s="8">
        <v>39</v>
      </c>
      <c r="G24" s="8">
        <v>1954.3155958691787</v>
      </c>
    </row>
    <row r="25" spans="1:7" x14ac:dyDescent="0.3">
      <c r="A25" s="8">
        <v>35</v>
      </c>
      <c r="B25" s="8" t="s">
        <v>23</v>
      </c>
      <c r="C25" s="8" t="s">
        <v>16</v>
      </c>
      <c r="D25" s="8" t="s">
        <v>102</v>
      </c>
      <c r="E25" s="8">
        <v>0</v>
      </c>
      <c r="F25" s="8">
        <v>39</v>
      </c>
      <c r="G25" s="8">
        <v>2942.2202868043196</v>
      </c>
    </row>
    <row r="26" spans="1:7" x14ac:dyDescent="0.3">
      <c r="A26" s="8">
        <v>2</v>
      </c>
      <c r="B26" s="8" t="s">
        <v>15</v>
      </c>
      <c r="C26" s="8" t="s">
        <v>16</v>
      </c>
      <c r="D26" s="8" t="s">
        <v>103</v>
      </c>
      <c r="E26" s="8">
        <v>1</v>
      </c>
      <c r="F26" s="8">
        <v>54</v>
      </c>
      <c r="G26" s="8">
        <v>2514.0758195583403</v>
      </c>
    </row>
    <row r="27" spans="1:7" x14ac:dyDescent="0.3">
      <c r="A27" s="8">
        <v>5</v>
      </c>
      <c r="B27" s="8" t="s">
        <v>15</v>
      </c>
      <c r="C27" s="8" t="s">
        <v>16</v>
      </c>
      <c r="D27" s="8" t="s">
        <v>102</v>
      </c>
      <c r="E27" s="8">
        <v>0</v>
      </c>
      <c r="F27" s="8">
        <v>54</v>
      </c>
      <c r="G27" s="8">
        <v>2867.4216560850659</v>
      </c>
    </row>
    <row r="28" spans="1:7" x14ac:dyDescent="0.3">
      <c r="A28" s="8">
        <v>8</v>
      </c>
      <c r="B28" s="8" t="s">
        <v>15</v>
      </c>
      <c r="C28" s="8" t="s">
        <v>16</v>
      </c>
      <c r="D28" s="8" t="s">
        <v>103</v>
      </c>
      <c r="E28" s="8">
        <v>1</v>
      </c>
      <c r="F28" s="8">
        <v>54</v>
      </c>
      <c r="G28" s="8">
        <v>2899.9434244588501</v>
      </c>
    </row>
    <row r="29" spans="1:7" x14ac:dyDescent="0.3">
      <c r="A29" s="8">
        <v>11</v>
      </c>
      <c r="B29" s="8" t="s">
        <v>15</v>
      </c>
      <c r="C29" s="8" t="s">
        <v>16</v>
      </c>
      <c r="D29" s="8" t="s">
        <v>102</v>
      </c>
      <c r="E29" s="8">
        <v>0</v>
      </c>
      <c r="F29" s="8">
        <v>54</v>
      </c>
      <c r="G29" s="8">
        <v>2976.189189445809</v>
      </c>
    </row>
    <row r="30" spans="1:7" x14ac:dyDescent="0.3">
      <c r="A30" s="8">
        <v>14</v>
      </c>
      <c r="B30" s="8" t="s">
        <v>15</v>
      </c>
      <c r="C30" s="8" t="s">
        <v>16</v>
      </c>
      <c r="D30" s="8" t="s">
        <v>103</v>
      </c>
      <c r="E30" s="8">
        <v>1</v>
      </c>
      <c r="F30" s="8">
        <v>54</v>
      </c>
      <c r="G30" s="8">
        <v>3397.2591684451163</v>
      </c>
    </row>
    <row r="31" spans="1:7" x14ac:dyDescent="0.3">
      <c r="A31" s="8">
        <v>17</v>
      </c>
      <c r="B31" s="8" t="s">
        <v>15</v>
      </c>
      <c r="C31" s="8" t="s">
        <v>16</v>
      </c>
      <c r="D31" s="8" t="s">
        <v>102</v>
      </c>
      <c r="E31" s="8">
        <v>0</v>
      </c>
      <c r="F31" s="8">
        <v>54</v>
      </c>
      <c r="G31" s="8">
        <v>3589.6063191357161</v>
      </c>
    </row>
    <row r="32" spans="1:7" x14ac:dyDescent="0.3">
      <c r="A32" s="8">
        <v>20</v>
      </c>
      <c r="B32" s="8" t="s">
        <v>23</v>
      </c>
      <c r="C32" s="8" t="s">
        <v>16</v>
      </c>
      <c r="D32" s="8" t="s">
        <v>103</v>
      </c>
      <c r="E32" s="8">
        <v>1</v>
      </c>
      <c r="F32" s="8">
        <v>54</v>
      </c>
      <c r="G32" s="8">
        <v>2632.6253261139682</v>
      </c>
    </row>
    <row r="33" spans="1:7" x14ac:dyDescent="0.3">
      <c r="A33" s="8">
        <v>23</v>
      </c>
      <c r="B33" s="8" t="s">
        <v>23</v>
      </c>
      <c r="C33" s="8" t="s">
        <v>16</v>
      </c>
      <c r="D33" s="8" t="s">
        <v>102</v>
      </c>
      <c r="E33" s="8">
        <v>0</v>
      </c>
      <c r="F33" s="8">
        <v>54</v>
      </c>
      <c r="G33" s="8">
        <v>2288.4756116343819</v>
      </c>
    </row>
    <row r="34" spans="1:7" x14ac:dyDescent="0.3">
      <c r="A34" s="8">
        <v>26</v>
      </c>
      <c r="B34" s="8" t="s">
        <v>23</v>
      </c>
      <c r="C34" s="8" t="s">
        <v>16</v>
      </c>
      <c r="D34" s="8" t="s">
        <v>103</v>
      </c>
      <c r="E34" s="8">
        <v>1</v>
      </c>
      <c r="F34" s="8">
        <v>54</v>
      </c>
      <c r="G34" s="8">
        <v>2748.4708023234061</v>
      </c>
    </row>
    <row r="35" spans="1:7" x14ac:dyDescent="0.3">
      <c r="A35" s="8">
        <v>29</v>
      </c>
      <c r="B35" s="8" t="s">
        <v>23</v>
      </c>
      <c r="C35" s="8" t="s">
        <v>16</v>
      </c>
      <c r="D35" s="8" t="s">
        <v>102</v>
      </c>
      <c r="E35" s="8">
        <v>0</v>
      </c>
      <c r="F35" s="8">
        <v>54</v>
      </c>
      <c r="G35" s="8">
        <v>2626.7668121582169</v>
      </c>
    </row>
    <row r="36" spans="1:7" x14ac:dyDescent="0.3">
      <c r="A36" s="8">
        <v>32</v>
      </c>
      <c r="B36" s="8" t="s">
        <v>23</v>
      </c>
      <c r="C36" s="8" t="s">
        <v>16</v>
      </c>
      <c r="D36" s="8" t="s">
        <v>103</v>
      </c>
      <c r="E36" s="8">
        <v>1</v>
      </c>
      <c r="F36" s="8">
        <v>54</v>
      </c>
      <c r="G36" s="8">
        <v>2965.2383126981881</v>
      </c>
    </row>
    <row r="37" spans="1:7" x14ac:dyDescent="0.3">
      <c r="A37" s="8">
        <v>35</v>
      </c>
      <c r="B37" s="8" t="s">
        <v>23</v>
      </c>
      <c r="C37" s="8" t="s">
        <v>16</v>
      </c>
      <c r="D37" s="8" t="s">
        <v>102</v>
      </c>
      <c r="E37" s="8">
        <v>0</v>
      </c>
      <c r="F37" s="8">
        <v>54</v>
      </c>
      <c r="G37" s="8">
        <v>2931.0051533069955</v>
      </c>
    </row>
    <row r="38" spans="1:7" x14ac:dyDescent="0.3">
      <c r="A38" s="8"/>
      <c r="B38" s="8"/>
      <c r="C38" s="8"/>
      <c r="D38" s="8"/>
      <c r="E38" s="8"/>
      <c r="F38" s="8"/>
      <c r="G38" s="8"/>
    </row>
    <row r="39" spans="1:7" x14ac:dyDescent="0.3">
      <c r="A39" s="8"/>
      <c r="B39" s="8"/>
      <c r="C39" s="8"/>
      <c r="D39" s="8"/>
      <c r="E39" s="8"/>
      <c r="F39" s="8"/>
      <c r="G39" s="8"/>
    </row>
    <row r="40" spans="1:7" x14ac:dyDescent="0.3">
      <c r="A40" s="8"/>
      <c r="B40" s="8"/>
      <c r="C40" s="8"/>
      <c r="D40" s="8"/>
      <c r="E40" s="8"/>
      <c r="F40" s="8"/>
      <c r="G40" s="8"/>
    </row>
    <row r="41" spans="1:7" x14ac:dyDescent="0.3">
      <c r="A41" s="8"/>
      <c r="B41" s="8"/>
      <c r="C41" s="8"/>
      <c r="D41" s="8"/>
      <c r="E41" s="8"/>
      <c r="F41" s="8"/>
      <c r="G41" s="8"/>
    </row>
    <row r="42" spans="1:7" x14ac:dyDescent="0.3">
      <c r="A42" s="8"/>
      <c r="B42" s="8"/>
      <c r="C42" s="8"/>
      <c r="D42" s="8"/>
      <c r="E42" s="8"/>
      <c r="F42" s="8"/>
      <c r="G42" s="8"/>
    </row>
    <row r="43" spans="1:7" x14ac:dyDescent="0.3">
      <c r="A43" s="8"/>
      <c r="B43" s="8"/>
      <c r="C43" s="8"/>
      <c r="D43" s="8"/>
      <c r="E43" s="8"/>
      <c r="F43" s="8"/>
      <c r="G43" s="8"/>
    </row>
    <row r="44" spans="1:7" x14ac:dyDescent="0.3">
      <c r="A44" s="8"/>
      <c r="B44" s="8"/>
      <c r="C44" s="8"/>
      <c r="D44" s="8"/>
      <c r="E44" s="8"/>
      <c r="F44" s="8"/>
      <c r="G44" s="8"/>
    </row>
    <row r="45" spans="1:7" x14ac:dyDescent="0.3">
      <c r="A45" s="8"/>
      <c r="B45" s="8"/>
      <c r="C45" s="8"/>
      <c r="D45" s="8"/>
      <c r="E45" s="8"/>
      <c r="F45" s="8"/>
      <c r="G45" s="8"/>
    </row>
    <row r="46" spans="1:7" x14ac:dyDescent="0.3">
      <c r="A46" s="8"/>
      <c r="B46" s="8"/>
      <c r="C46" s="8"/>
      <c r="D46" s="8"/>
      <c r="E46" s="8"/>
      <c r="F46" s="8"/>
      <c r="G46" s="8"/>
    </row>
    <row r="47" spans="1:7" x14ac:dyDescent="0.3">
      <c r="A47" s="8"/>
      <c r="B47" s="8"/>
      <c r="C47" s="8"/>
      <c r="D47" s="8"/>
      <c r="E47" s="8"/>
      <c r="F47" s="8"/>
      <c r="G47" s="8"/>
    </row>
    <row r="48" spans="1:7" x14ac:dyDescent="0.3">
      <c r="A48" s="8"/>
      <c r="B48" s="8"/>
      <c r="C48" s="8"/>
      <c r="D48" s="8"/>
      <c r="E48" s="8"/>
      <c r="F48" s="8"/>
      <c r="G48" s="8"/>
    </row>
    <row r="49" spans="1:7" x14ac:dyDescent="0.3">
      <c r="A49" s="8"/>
      <c r="B49" s="8"/>
      <c r="C49" s="8"/>
      <c r="D49" s="8"/>
      <c r="E49" s="8"/>
      <c r="F49" s="8"/>
      <c r="G49" s="8"/>
    </row>
    <row r="50" spans="1:7" x14ac:dyDescent="0.3">
      <c r="A50" s="8"/>
      <c r="B50" s="8"/>
      <c r="C50" s="8"/>
      <c r="D50" s="8"/>
      <c r="E50" s="8"/>
      <c r="F50" s="8"/>
      <c r="G50" s="8"/>
    </row>
    <row r="51" spans="1:7" x14ac:dyDescent="0.3">
      <c r="A51" s="8"/>
      <c r="B51" s="8"/>
      <c r="C51" s="8"/>
      <c r="D51" s="8"/>
      <c r="E51" s="8"/>
      <c r="F51" s="8"/>
      <c r="G51" s="8"/>
    </row>
    <row r="52" spans="1:7" x14ac:dyDescent="0.3">
      <c r="A52" s="8"/>
      <c r="B52" s="8"/>
      <c r="C52" s="8"/>
      <c r="D52" s="8"/>
      <c r="E52" s="8"/>
      <c r="F52" s="8"/>
      <c r="G52" s="8"/>
    </row>
    <row r="53" spans="1:7" x14ac:dyDescent="0.3">
      <c r="A53" s="8"/>
      <c r="B53" s="8"/>
      <c r="C53" s="8"/>
      <c r="D53" s="8"/>
      <c r="E53" s="8"/>
      <c r="F53" s="8"/>
      <c r="G53" s="8"/>
    </row>
    <row r="54" spans="1:7" x14ac:dyDescent="0.3">
      <c r="A54" s="8"/>
      <c r="B54" s="8"/>
      <c r="C54" s="8"/>
      <c r="D54" s="8"/>
      <c r="E54" s="8"/>
      <c r="F54" s="8"/>
      <c r="G54" s="8"/>
    </row>
    <row r="55" spans="1:7" x14ac:dyDescent="0.3">
      <c r="A55" s="8"/>
      <c r="B55" s="8"/>
      <c r="C55" s="8"/>
      <c r="D55" s="8"/>
      <c r="E55" s="8"/>
      <c r="F55" s="8"/>
      <c r="G55" s="8"/>
    </row>
    <row r="56" spans="1:7" x14ac:dyDescent="0.3">
      <c r="A56" s="8"/>
      <c r="B56" s="8"/>
      <c r="C56" s="8"/>
      <c r="D56" s="8"/>
      <c r="E56" s="8"/>
      <c r="F56" s="8"/>
      <c r="G56" s="8"/>
    </row>
    <row r="57" spans="1:7" x14ac:dyDescent="0.3">
      <c r="A57" s="8"/>
      <c r="B57" s="8"/>
      <c r="C57" s="8"/>
      <c r="D57" s="8"/>
      <c r="E57" s="8"/>
      <c r="F57" s="8"/>
      <c r="G57" s="8"/>
    </row>
    <row r="58" spans="1:7" x14ac:dyDescent="0.3">
      <c r="A58" s="8"/>
      <c r="B58" s="8"/>
      <c r="C58" s="8"/>
      <c r="D58" s="8"/>
      <c r="E58" s="8"/>
      <c r="F58" s="8"/>
      <c r="G58" s="8"/>
    </row>
    <row r="59" spans="1:7" x14ac:dyDescent="0.3">
      <c r="A59" s="8"/>
      <c r="B59" s="8"/>
      <c r="C59" s="8"/>
      <c r="D59" s="8"/>
      <c r="E59" s="8"/>
      <c r="F59" s="8"/>
      <c r="G59" s="8"/>
    </row>
    <row r="60" spans="1:7" x14ac:dyDescent="0.3">
      <c r="A60" s="8"/>
      <c r="B60" s="8"/>
      <c r="C60" s="8"/>
      <c r="D60" s="8"/>
      <c r="E60" s="8"/>
      <c r="F60" s="8"/>
      <c r="G60" s="8"/>
    </row>
    <row r="61" spans="1:7" x14ac:dyDescent="0.3">
      <c r="A61" s="8"/>
      <c r="B61" s="8"/>
      <c r="C61" s="8"/>
      <c r="D61" s="8"/>
      <c r="E61" s="8"/>
      <c r="F61" s="8"/>
      <c r="G61" s="8"/>
    </row>
    <row r="62" spans="1:7" x14ac:dyDescent="0.3">
      <c r="A62" s="8"/>
      <c r="B62" s="8"/>
      <c r="C62" s="8"/>
      <c r="D62" s="8"/>
      <c r="E62" s="8"/>
      <c r="F62" s="8"/>
      <c r="G62" s="8"/>
    </row>
    <row r="63" spans="1:7" x14ac:dyDescent="0.3">
      <c r="A63" s="8"/>
      <c r="B63" s="8"/>
      <c r="C63" s="8"/>
      <c r="D63" s="8"/>
      <c r="E63" s="8"/>
      <c r="F63" s="8"/>
      <c r="G63" s="8"/>
    </row>
    <row r="64" spans="1:7" x14ac:dyDescent="0.3">
      <c r="A64" s="8"/>
      <c r="B64" s="8"/>
      <c r="C64" s="8"/>
      <c r="D64" s="8"/>
      <c r="E64" s="8"/>
      <c r="F64" s="8"/>
      <c r="G64" s="8"/>
    </row>
    <row r="65" spans="1:7" x14ac:dyDescent="0.3">
      <c r="A65" s="8"/>
      <c r="B65" s="8"/>
      <c r="C65" s="8"/>
      <c r="D65" s="8"/>
      <c r="E65" s="8"/>
      <c r="F65" s="8"/>
      <c r="G65" s="8"/>
    </row>
    <row r="66" spans="1:7" x14ac:dyDescent="0.3">
      <c r="A66" s="8"/>
      <c r="B66" s="8"/>
      <c r="C66" s="8"/>
      <c r="D66" s="8"/>
      <c r="E66" s="8"/>
      <c r="F66" s="8"/>
      <c r="G66" s="8"/>
    </row>
    <row r="67" spans="1:7" x14ac:dyDescent="0.3">
      <c r="A67" s="8"/>
      <c r="B67" s="8"/>
      <c r="C67" s="8"/>
      <c r="D67" s="8"/>
      <c r="E67" s="8"/>
      <c r="F67" s="8"/>
      <c r="G67" s="8"/>
    </row>
    <row r="68" spans="1:7" x14ac:dyDescent="0.3">
      <c r="A68" s="8"/>
      <c r="B68" s="8"/>
      <c r="C68" s="8"/>
      <c r="D68" s="8"/>
      <c r="E68" s="8"/>
      <c r="F68" s="8"/>
      <c r="G68" s="8"/>
    </row>
    <row r="69" spans="1:7" x14ac:dyDescent="0.3">
      <c r="A69" s="8"/>
      <c r="B69" s="8"/>
      <c r="C69" s="8"/>
      <c r="D69" s="8"/>
      <c r="E69" s="8"/>
      <c r="F69" s="8"/>
      <c r="G69" s="8"/>
    </row>
    <row r="70" spans="1:7" x14ac:dyDescent="0.3">
      <c r="A70" s="8"/>
      <c r="B70" s="8"/>
      <c r="C70" s="8"/>
      <c r="D70" s="8"/>
      <c r="E70" s="8"/>
      <c r="F70" s="8"/>
      <c r="G70" s="8"/>
    </row>
    <row r="71" spans="1:7" x14ac:dyDescent="0.3">
      <c r="A71" s="8"/>
      <c r="B71" s="8"/>
      <c r="C71" s="8"/>
      <c r="D71" s="8"/>
      <c r="E71" s="8"/>
      <c r="F71" s="8"/>
      <c r="G71" s="8"/>
    </row>
    <row r="72" spans="1:7" x14ac:dyDescent="0.3">
      <c r="A72" s="8"/>
      <c r="B72" s="8"/>
      <c r="C72" s="8"/>
      <c r="D72" s="8"/>
      <c r="E72" s="8"/>
      <c r="F72" s="8"/>
      <c r="G72" s="8"/>
    </row>
    <row r="73" spans="1:7" x14ac:dyDescent="0.3">
      <c r="A73" s="8"/>
      <c r="B73" s="8"/>
      <c r="C73" s="8"/>
      <c r="D73" s="8"/>
      <c r="E73" s="8"/>
      <c r="F73" s="8"/>
      <c r="G73" s="8"/>
    </row>
    <row r="74" spans="1:7" x14ac:dyDescent="0.3">
      <c r="A74" s="8"/>
      <c r="B74" s="8"/>
      <c r="C74" s="8"/>
      <c r="D74" s="8"/>
      <c r="E74" s="8"/>
      <c r="F74" s="8"/>
      <c r="G74" s="8"/>
    </row>
    <row r="75" spans="1:7" x14ac:dyDescent="0.3">
      <c r="A75" s="8"/>
      <c r="B75" s="8"/>
      <c r="C75" s="8"/>
      <c r="D75" s="8"/>
      <c r="E75" s="8"/>
      <c r="F75" s="8"/>
      <c r="G75" s="8"/>
    </row>
    <row r="76" spans="1:7" x14ac:dyDescent="0.3">
      <c r="A76" s="8"/>
      <c r="B76" s="8"/>
      <c r="C76" s="8"/>
      <c r="D76" s="8"/>
      <c r="E76" s="8"/>
      <c r="F76" s="8"/>
      <c r="G76" s="8"/>
    </row>
    <row r="77" spans="1:7" x14ac:dyDescent="0.3">
      <c r="A77" s="8"/>
      <c r="B77" s="8"/>
      <c r="C77" s="8"/>
      <c r="D77" s="8"/>
      <c r="E77" s="8"/>
      <c r="F77" s="8"/>
      <c r="G77" s="8"/>
    </row>
    <row r="78" spans="1:7" x14ac:dyDescent="0.3">
      <c r="A78" s="8"/>
      <c r="B78" s="8"/>
      <c r="C78" s="8"/>
      <c r="D78" s="8"/>
      <c r="E78" s="8"/>
      <c r="F78" s="8"/>
      <c r="G78" s="8"/>
    </row>
    <row r="79" spans="1:7" x14ac:dyDescent="0.3">
      <c r="A79" s="8"/>
      <c r="B79" s="8"/>
      <c r="C79" s="8"/>
      <c r="D79" s="8"/>
      <c r="E79" s="8"/>
      <c r="F79" s="8"/>
      <c r="G79" s="8"/>
    </row>
    <row r="80" spans="1:7" x14ac:dyDescent="0.3">
      <c r="A80" s="8"/>
      <c r="B80" s="8"/>
      <c r="C80" s="8"/>
      <c r="D80" s="8"/>
      <c r="E80" s="8"/>
      <c r="F80" s="8"/>
      <c r="G80" s="8"/>
    </row>
    <row r="81" spans="1:7" x14ac:dyDescent="0.3">
      <c r="A81" s="8"/>
      <c r="B81" s="8"/>
      <c r="C81" s="8"/>
      <c r="D81" s="8"/>
      <c r="E81" s="8"/>
      <c r="F81" s="8"/>
      <c r="G81" s="8"/>
    </row>
    <row r="82" spans="1:7" x14ac:dyDescent="0.3">
      <c r="A82" s="8"/>
      <c r="B82" s="8"/>
      <c r="C82" s="8"/>
      <c r="D82" s="8"/>
      <c r="E82" s="8"/>
      <c r="F82" s="8"/>
      <c r="G82" s="8"/>
    </row>
    <row r="83" spans="1:7" x14ac:dyDescent="0.3">
      <c r="A83" s="8"/>
      <c r="B83" s="8"/>
      <c r="C83" s="8"/>
      <c r="D83" s="8"/>
      <c r="E83" s="8"/>
      <c r="F83" s="8"/>
      <c r="G83" s="8"/>
    </row>
    <row r="84" spans="1:7" x14ac:dyDescent="0.3">
      <c r="A84" s="8"/>
      <c r="B84" s="8"/>
      <c r="C84" s="8"/>
      <c r="D84" s="8"/>
      <c r="E84" s="8"/>
      <c r="F84" s="8"/>
      <c r="G84" s="8"/>
    </row>
    <row r="85" spans="1:7" x14ac:dyDescent="0.3">
      <c r="A85" s="8"/>
      <c r="B85" s="8"/>
      <c r="C85" s="8"/>
      <c r="D85" s="8"/>
      <c r="E85" s="8"/>
      <c r="F85" s="8"/>
      <c r="G85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A2" sqref="A2:XFD61"/>
    </sheetView>
  </sheetViews>
  <sheetFormatPr defaultRowHeight="14.4" x14ac:dyDescent="0.3"/>
  <sheetData>
    <row r="1" spans="1:7" x14ac:dyDescent="0.3">
      <c r="A1" s="45" t="s">
        <v>2</v>
      </c>
      <c r="B1" s="45" t="s">
        <v>3</v>
      </c>
      <c r="C1" s="45" t="s">
        <v>4</v>
      </c>
      <c r="D1" s="45" t="s">
        <v>96</v>
      </c>
      <c r="E1" s="45" t="s">
        <v>97</v>
      </c>
      <c r="F1" s="45" t="s">
        <v>5</v>
      </c>
      <c r="G1" s="45" t="s">
        <v>13</v>
      </c>
    </row>
    <row r="2" spans="1:7" x14ac:dyDescent="0.3">
      <c r="A2" s="8">
        <v>3</v>
      </c>
      <c r="B2" s="8" t="s">
        <v>15</v>
      </c>
      <c r="C2" s="8" t="s">
        <v>30</v>
      </c>
      <c r="D2" s="8" t="s">
        <v>102</v>
      </c>
      <c r="E2" s="8">
        <v>0</v>
      </c>
      <c r="F2" s="8">
        <v>32</v>
      </c>
      <c r="G2" s="8">
        <v>1155.908736574163</v>
      </c>
    </row>
    <row r="3" spans="1:7" x14ac:dyDescent="0.3">
      <c r="A3" s="8">
        <v>6</v>
      </c>
      <c r="B3" s="8" t="s">
        <v>15</v>
      </c>
      <c r="C3" s="8" t="s">
        <v>30</v>
      </c>
      <c r="D3" s="8" t="s">
        <v>103</v>
      </c>
      <c r="E3" s="8">
        <v>1</v>
      </c>
      <c r="F3" s="8">
        <v>32</v>
      </c>
      <c r="G3" s="8">
        <v>1058.6396466406914</v>
      </c>
    </row>
    <row r="4" spans="1:7" x14ac:dyDescent="0.3">
      <c r="A4" s="8">
        <v>9</v>
      </c>
      <c r="B4" s="8" t="s">
        <v>15</v>
      </c>
      <c r="C4" s="8" t="s">
        <v>30</v>
      </c>
      <c r="D4" s="8" t="s">
        <v>102</v>
      </c>
      <c r="E4" s="8">
        <v>0</v>
      </c>
      <c r="F4" s="8">
        <v>32</v>
      </c>
      <c r="G4" s="8">
        <v>1136.131817761014</v>
      </c>
    </row>
    <row r="5" spans="1:7" x14ac:dyDescent="0.3">
      <c r="A5" s="8">
        <v>12</v>
      </c>
      <c r="B5" s="8" t="s">
        <v>15</v>
      </c>
      <c r="C5" s="8" t="s">
        <v>30</v>
      </c>
      <c r="D5" s="8" t="s">
        <v>103</v>
      </c>
      <c r="E5" s="8">
        <v>1</v>
      </c>
      <c r="F5" s="8">
        <v>32</v>
      </c>
      <c r="G5" s="8">
        <v>1276.7162748464557</v>
      </c>
    </row>
    <row r="6" spans="1:7" x14ac:dyDescent="0.3">
      <c r="A6" s="8">
        <v>15</v>
      </c>
      <c r="B6" s="8" t="s">
        <v>15</v>
      </c>
      <c r="C6" s="8" t="s">
        <v>30</v>
      </c>
      <c r="D6" s="8" t="s">
        <v>102</v>
      </c>
      <c r="E6" s="8">
        <v>0</v>
      </c>
      <c r="F6" s="8">
        <v>32</v>
      </c>
      <c r="G6" s="8">
        <v>1326.4655716476004</v>
      </c>
    </row>
    <row r="7" spans="1:7" x14ac:dyDescent="0.3">
      <c r="A7" s="8">
        <v>18</v>
      </c>
      <c r="B7" s="8" t="s">
        <v>15</v>
      </c>
      <c r="C7" s="8" t="s">
        <v>30</v>
      </c>
      <c r="D7" s="8" t="s">
        <v>103</v>
      </c>
      <c r="E7" s="8">
        <v>1</v>
      </c>
      <c r="F7" s="8">
        <v>32</v>
      </c>
      <c r="G7" s="8">
        <v>1522.0405407421524</v>
      </c>
    </row>
    <row r="8" spans="1:7" x14ac:dyDescent="0.3">
      <c r="A8" s="8">
        <v>21</v>
      </c>
      <c r="B8" s="8" t="s">
        <v>23</v>
      </c>
      <c r="C8" s="8" t="s">
        <v>30</v>
      </c>
      <c r="D8" s="8" t="s">
        <v>102</v>
      </c>
      <c r="E8" s="8">
        <v>0</v>
      </c>
      <c r="F8" s="8">
        <v>32</v>
      </c>
      <c r="G8" s="8">
        <v>1016.2910286821852</v>
      </c>
    </row>
    <row r="9" spans="1:7" x14ac:dyDescent="0.3">
      <c r="A9" s="8">
        <v>24</v>
      </c>
      <c r="B9" s="8" t="s">
        <v>23</v>
      </c>
      <c r="C9" s="8" t="s">
        <v>30</v>
      </c>
      <c r="D9" s="8" t="s">
        <v>103</v>
      </c>
      <c r="E9" s="8">
        <v>1</v>
      </c>
      <c r="F9" s="8">
        <v>32</v>
      </c>
      <c r="G9" s="8">
        <v>1335.3531619202199</v>
      </c>
    </row>
    <row r="10" spans="1:7" x14ac:dyDescent="0.3">
      <c r="A10" s="8">
        <v>27</v>
      </c>
      <c r="B10" s="8" t="s">
        <v>23</v>
      </c>
      <c r="C10" s="8" t="s">
        <v>30</v>
      </c>
      <c r="D10" s="8" t="s">
        <v>102</v>
      </c>
      <c r="E10" s="8">
        <v>0</v>
      </c>
      <c r="F10" s="8">
        <v>32</v>
      </c>
      <c r="G10" s="8">
        <v>1377.0408123722591</v>
      </c>
    </row>
    <row r="11" spans="1:7" x14ac:dyDescent="0.3">
      <c r="A11" s="8">
        <v>30</v>
      </c>
      <c r="B11" s="8" t="s">
        <v>23</v>
      </c>
      <c r="C11" s="8" t="s">
        <v>30</v>
      </c>
      <c r="D11" s="8" t="s">
        <v>103</v>
      </c>
      <c r="E11" s="8">
        <v>1</v>
      </c>
      <c r="F11" s="8">
        <v>32</v>
      </c>
      <c r="G11" s="8">
        <v>1187.7912028509061</v>
      </c>
    </row>
    <row r="12" spans="1:7" x14ac:dyDescent="0.3">
      <c r="A12" s="8">
        <v>33</v>
      </c>
      <c r="B12" s="8" t="s">
        <v>23</v>
      </c>
      <c r="C12" s="8" t="s">
        <v>30</v>
      </c>
      <c r="D12" s="8" t="s">
        <v>102</v>
      </c>
      <c r="E12" s="8">
        <v>0</v>
      </c>
      <c r="F12" s="8">
        <v>32</v>
      </c>
      <c r="G12" s="8">
        <v>1213.0790882701667</v>
      </c>
    </row>
    <row r="13" spans="1:7" x14ac:dyDescent="0.3">
      <c r="A13" s="8">
        <v>36</v>
      </c>
      <c r="B13" s="8" t="s">
        <v>23</v>
      </c>
      <c r="C13" s="8" t="s">
        <v>30</v>
      </c>
      <c r="D13" s="8" t="s">
        <v>103</v>
      </c>
      <c r="E13" s="8">
        <v>1</v>
      </c>
      <c r="F13" s="8">
        <v>32</v>
      </c>
      <c r="G13" s="8">
        <v>1290.0552042839795</v>
      </c>
    </row>
    <row r="14" spans="1:7" x14ac:dyDescent="0.3">
      <c r="A14" s="8">
        <v>3</v>
      </c>
      <c r="B14" s="8" t="s">
        <v>15</v>
      </c>
      <c r="C14" s="8" t="s">
        <v>30</v>
      </c>
      <c r="D14" s="8" t="s">
        <v>102</v>
      </c>
      <c r="E14" s="8">
        <v>0</v>
      </c>
      <c r="F14" s="8">
        <v>39</v>
      </c>
      <c r="G14" s="8">
        <v>838.68411457766024</v>
      </c>
    </row>
    <row r="15" spans="1:7" x14ac:dyDescent="0.3">
      <c r="A15" s="8">
        <v>6</v>
      </c>
      <c r="B15" s="8" t="s">
        <v>15</v>
      </c>
      <c r="C15" s="8" t="s">
        <v>30</v>
      </c>
      <c r="D15" s="8" t="s">
        <v>103</v>
      </c>
      <c r="E15" s="8">
        <v>1</v>
      </c>
      <c r="F15" s="8">
        <v>39</v>
      </c>
      <c r="G15" s="8">
        <v>1590.2836966099169</v>
      </c>
    </row>
    <row r="16" spans="1:7" x14ac:dyDescent="0.3">
      <c r="A16" s="8">
        <v>9</v>
      </c>
      <c r="B16" s="8" t="s">
        <v>15</v>
      </c>
      <c r="C16" s="8" t="s">
        <v>30</v>
      </c>
      <c r="D16" s="8" t="s">
        <v>102</v>
      </c>
      <c r="E16" s="8">
        <v>0</v>
      </c>
      <c r="F16" s="8">
        <v>39</v>
      </c>
      <c r="G16" s="8">
        <v>2112.7643632340637</v>
      </c>
    </row>
    <row r="17" spans="1:7" x14ac:dyDescent="0.3">
      <c r="A17" s="8">
        <v>12</v>
      </c>
      <c r="B17" s="8" t="s">
        <v>15</v>
      </c>
      <c r="C17" s="8" t="s">
        <v>30</v>
      </c>
      <c r="D17" s="8" t="s">
        <v>103</v>
      </c>
      <c r="E17" s="8">
        <v>1</v>
      </c>
      <c r="F17" s="8">
        <v>39</v>
      </c>
      <c r="G17" s="8">
        <v>1382.456320591765</v>
      </c>
    </row>
    <row r="18" spans="1:7" x14ac:dyDescent="0.3">
      <c r="A18" s="8">
        <v>15</v>
      </c>
      <c r="B18" s="8" t="s">
        <v>15</v>
      </c>
      <c r="C18" s="8" t="s">
        <v>30</v>
      </c>
      <c r="D18" s="8" t="s">
        <v>102</v>
      </c>
      <c r="E18" s="8">
        <v>0</v>
      </c>
      <c r="F18" s="8">
        <v>39</v>
      </c>
      <c r="G18" s="8">
        <v>1971.2739945186438</v>
      </c>
    </row>
    <row r="19" spans="1:7" x14ac:dyDescent="0.3">
      <c r="A19" s="8">
        <v>18</v>
      </c>
      <c r="B19" s="8" t="s">
        <v>15</v>
      </c>
      <c r="C19" s="8" t="s">
        <v>30</v>
      </c>
      <c r="D19" s="8" t="s">
        <v>103</v>
      </c>
      <c r="E19" s="8">
        <v>1</v>
      </c>
      <c r="F19" s="8">
        <v>39</v>
      </c>
      <c r="G19" s="8">
        <v>2758.1734802334827</v>
      </c>
    </row>
    <row r="20" spans="1:7" x14ac:dyDescent="0.3">
      <c r="A20" s="8">
        <v>21</v>
      </c>
      <c r="B20" s="8" t="s">
        <v>23</v>
      </c>
      <c r="C20" s="8" t="s">
        <v>30</v>
      </c>
      <c r="D20" s="8" t="s">
        <v>102</v>
      </c>
      <c r="E20" s="8">
        <v>0</v>
      </c>
      <c r="F20" s="8">
        <v>39</v>
      </c>
      <c r="G20" s="8">
        <v>1254.9432971317869</v>
      </c>
    </row>
    <row r="21" spans="1:7" x14ac:dyDescent="0.3">
      <c r="A21" s="8">
        <v>24</v>
      </c>
      <c r="B21" s="8" t="s">
        <v>23</v>
      </c>
      <c r="C21" s="8" t="s">
        <v>30</v>
      </c>
      <c r="D21" s="8" t="s">
        <v>103</v>
      </c>
      <c r="E21" s="8">
        <v>1</v>
      </c>
      <c r="F21" s="8">
        <v>39</v>
      </c>
      <c r="G21" s="8">
        <v>2683.1337195932279</v>
      </c>
    </row>
    <row r="22" spans="1:7" x14ac:dyDescent="0.3">
      <c r="A22" s="8">
        <v>27</v>
      </c>
      <c r="B22" s="8" t="s">
        <v>23</v>
      </c>
      <c r="C22" s="8" t="s">
        <v>30</v>
      </c>
      <c r="D22" s="8" t="s">
        <v>102</v>
      </c>
      <c r="E22" s="8">
        <v>0</v>
      </c>
      <c r="F22" s="8">
        <v>39</v>
      </c>
      <c r="G22" s="8">
        <v>990.05336456893042</v>
      </c>
    </row>
    <row r="23" spans="1:7" x14ac:dyDescent="0.3">
      <c r="A23" s="8">
        <v>30</v>
      </c>
      <c r="B23" s="8" t="s">
        <v>23</v>
      </c>
      <c r="C23" s="8" t="s">
        <v>30</v>
      </c>
      <c r="D23" s="8" t="s">
        <v>103</v>
      </c>
      <c r="E23" s="8">
        <v>1</v>
      </c>
      <c r="F23" s="8">
        <v>39</v>
      </c>
      <c r="G23" s="8">
        <v>1735.7592479586167</v>
      </c>
    </row>
    <row r="24" spans="1:7" x14ac:dyDescent="0.3">
      <c r="A24" s="8">
        <v>33</v>
      </c>
      <c r="B24" s="8" t="s">
        <v>23</v>
      </c>
      <c r="C24" s="8" t="s">
        <v>30</v>
      </c>
      <c r="D24" s="8" t="s">
        <v>102</v>
      </c>
      <c r="E24" s="8">
        <v>0</v>
      </c>
      <c r="F24" s="8">
        <v>39</v>
      </c>
      <c r="G24" s="8">
        <v>2235.138160541559</v>
      </c>
    </row>
    <row r="25" spans="1:7" x14ac:dyDescent="0.3">
      <c r="A25" s="8">
        <v>36</v>
      </c>
      <c r="B25" s="8" t="s">
        <v>23</v>
      </c>
      <c r="C25" s="8" t="s">
        <v>30</v>
      </c>
      <c r="D25" s="8" t="s">
        <v>103</v>
      </c>
      <c r="E25" s="8">
        <v>1</v>
      </c>
      <c r="F25" s="8">
        <v>39</v>
      </c>
      <c r="G25" s="8">
        <v>1605.7290888660375</v>
      </c>
    </row>
    <row r="26" spans="1:7" x14ac:dyDescent="0.3">
      <c r="A26" s="8">
        <v>3</v>
      </c>
      <c r="B26" s="8" t="s">
        <v>15</v>
      </c>
      <c r="C26" s="8" t="s">
        <v>30</v>
      </c>
      <c r="D26" s="8" t="s">
        <v>102</v>
      </c>
      <c r="E26" s="8">
        <v>0</v>
      </c>
      <c r="F26" s="8">
        <v>54</v>
      </c>
      <c r="G26" s="8">
        <v>1925.7173108029806</v>
      </c>
    </row>
    <row r="27" spans="1:7" x14ac:dyDescent="0.3">
      <c r="A27" s="8">
        <v>6</v>
      </c>
      <c r="B27" s="8" t="s">
        <v>15</v>
      </c>
      <c r="C27" s="8" t="s">
        <v>30</v>
      </c>
      <c r="D27" s="8" t="s">
        <v>103</v>
      </c>
      <c r="E27" s="8">
        <v>1</v>
      </c>
      <c r="F27" s="8">
        <v>54</v>
      </c>
      <c r="G27" s="8">
        <v>2259.1245575499938</v>
      </c>
    </row>
    <row r="28" spans="1:7" x14ac:dyDescent="0.3">
      <c r="A28" s="8">
        <v>9</v>
      </c>
      <c r="B28" s="8" t="s">
        <v>15</v>
      </c>
      <c r="C28" s="8" t="s">
        <v>30</v>
      </c>
      <c r="D28" s="8" t="s">
        <v>102</v>
      </c>
      <c r="E28" s="8">
        <v>0</v>
      </c>
      <c r="F28" s="8">
        <v>54</v>
      </c>
      <c r="G28" s="8">
        <v>2181.9503991406232</v>
      </c>
    </row>
    <row r="29" spans="1:7" x14ac:dyDescent="0.3">
      <c r="A29" s="8">
        <v>12</v>
      </c>
      <c r="B29" s="8" t="s">
        <v>15</v>
      </c>
      <c r="C29" s="8" t="s">
        <v>30</v>
      </c>
      <c r="D29" s="8" t="s">
        <v>103</v>
      </c>
      <c r="E29" s="8">
        <v>1</v>
      </c>
      <c r="F29" s="8">
        <v>54</v>
      </c>
      <c r="G29" s="8">
        <v>1978.0063017620719</v>
      </c>
    </row>
    <row r="30" spans="1:7" x14ac:dyDescent="0.3">
      <c r="A30" s="8">
        <v>15</v>
      </c>
      <c r="B30" s="8" t="s">
        <v>15</v>
      </c>
      <c r="C30" s="8" t="s">
        <v>30</v>
      </c>
      <c r="D30" s="8" t="s">
        <v>102</v>
      </c>
      <c r="E30" s="8">
        <v>0</v>
      </c>
      <c r="F30" s="8">
        <v>54</v>
      </c>
      <c r="G30" s="8">
        <v>1870.6451143000697</v>
      </c>
    </row>
    <row r="31" spans="1:7" x14ac:dyDescent="0.3">
      <c r="A31" s="8">
        <v>18</v>
      </c>
      <c r="B31" s="8" t="s">
        <v>15</v>
      </c>
      <c r="C31" s="8" t="s">
        <v>30</v>
      </c>
      <c r="D31" s="8" t="s">
        <v>103</v>
      </c>
      <c r="E31" s="8">
        <v>1</v>
      </c>
      <c r="F31" s="8">
        <v>54</v>
      </c>
      <c r="G31" s="8">
        <v>1871.0437505107732</v>
      </c>
    </row>
    <row r="32" spans="1:7" x14ac:dyDescent="0.3">
      <c r="A32" s="8">
        <v>21</v>
      </c>
      <c r="B32" s="8" t="s">
        <v>23</v>
      </c>
      <c r="C32" s="8" t="s">
        <v>30</v>
      </c>
      <c r="D32" s="8" t="s">
        <v>102</v>
      </c>
      <c r="E32" s="8">
        <v>0</v>
      </c>
      <c r="F32" s="8">
        <v>54</v>
      </c>
      <c r="G32" s="8">
        <v>1366.4975066407123</v>
      </c>
    </row>
    <row r="33" spans="1:7" x14ac:dyDescent="0.3">
      <c r="A33" s="8">
        <v>24</v>
      </c>
      <c r="B33" s="8" t="s">
        <v>23</v>
      </c>
      <c r="C33" s="8" t="s">
        <v>30</v>
      </c>
      <c r="D33" s="8" t="s">
        <v>103</v>
      </c>
      <c r="E33" s="8">
        <v>1</v>
      </c>
      <c r="F33" s="8">
        <v>54</v>
      </c>
      <c r="G33" s="8">
        <v>1785.1895980243487</v>
      </c>
    </row>
    <row r="34" spans="1:7" x14ac:dyDescent="0.3">
      <c r="A34" s="8">
        <v>27</v>
      </c>
      <c r="B34" s="8" t="s">
        <v>23</v>
      </c>
      <c r="C34" s="8" t="s">
        <v>30</v>
      </c>
      <c r="D34" s="8" t="s">
        <v>102</v>
      </c>
      <c r="E34" s="8">
        <v>0</v>
      </c>
      <c r="F34" s="8">
        <v>54</v>
      </c>
      <c r="G34" s="8">
        <v>1982.5549207771096</v>
      </c>
    </row>
    <row r="35" spans="1:7" x14ac:dyDescent="0.3">
      <c r="A35" s="8">
        <v>30</v>
      </c>
      <c r="B35" s="8" t="s">
        <v>23</v>
      </c>
      <c r="C35" s="8" t="s">
        <v>30</v>
      </c>
      <c r="D35" s="8" t="s">
        <v>103</v>
      </c>
      <c r="E35" s="8">
        <v>1</v>
      </c>
      <c r="F35" s="8">
        <v>54</v>
      </c>
      <c r="G35" s="8">
        <v>1830.8458130650024</v>
      </c>
    </row>
    <row r="36" spans="1:7" x14ac:dyDescent="0.3">
      <c r="A36" s="8">
        <v>33</v>
      </c>
      <c r="B36" s="8" t="s">
        <v>23</v>
      </c>
      <c r="C36" s="8" t="s">
        <v>30</v>
      </c>
      <c r="D36" s="8" t="s">
        <v>102</v>
      </c>
      <c r="E36" s="8">
        <v>0</v>
      </c>
      <c r="F36" s="8">
        <v>54</v>
      </c>
      <c r="G36" s="8">
        <v>1720.4093224671672</v>
      </c>
    </row>
    <row r="37" spans="1:7" x14ac:dyDescent="0.3">
      <c r="A37" s="8">
        <v>36</v>
      </c>
      <c r="B37" s="8" t="s">
        <v>23</v>
      </c>
      <c r="C37" s="8" t="s">
        <v>30</v>
      </c>
      <c r="D37" s="8" t="s">
        <v>103</v>
      </c>
      <c r="E37" s="8">
        <v>1</v>
      </c>
      <c r="F37" s="8">
        <v>54</v>
      </c>
      <c r="G37" s="8">
        <v>2122.8673520187581</v>
      </c>
    </row>
    <row r="38" spans="1:7" x14ac:dyDescent="0.3">
      <c r="A38" s="8">
        <v>3</v>
      </c>
      <c r="B38" s="8" t="s">
        <v>15</v>
      </c>
      <c r="C38" s="8" t="s">
        <v>30</v>
      </c>
      <c r="D38" s="8" t="s">
        <v>102</v>
      </c>
      <c r="E38" s="8">
        <v>0</v>
      </c>
      <c r="F38" s="8">
        <v>75</v>
      </c>
      <c r="G38" s="8">
        <v>3421.3205064788581</v>
      </c>
    </row>
    <row r="39" spans="1:7" x14ac:dyDescent="0.3">
      <c r="A39" s="8">
        <v>6</v>
      </c>
      <c r="B39" s="8" t="s">
        <v>15</v>
      </c>
      <c r="C39" s="8" t="s">
        <v>30</v>
      </c>
      <c r="D39" s="8" t="s">
        <v>103</v>
      </c>
      <c r="E39" s="8">
        <v>1</v>
      </c>
      <c r="F39" s="8">
        <v>75</v>
      </c>
      <c r="G39" s="8">
        <v>4168.6081334147566</v>
      </c>
    </row>
    <row r="40" spans="1:7" x14ac:dyDescent="0.3">
      <c r="A40" s="8">
        <v>9</v>
      </c>
      <c r="B40" s="8" t="s">
        <v>15</v>
      </c>
      <c r="C40" s="8" t="s">
        <v>30</v>
      </c>
      <c r="D40" s="8" t="s">
        <v>102</v>
      </c>
      <c r="E40" s="8">
        <v>0</v>
      </c>
      <c r="F40" s="8">
        <v>75</v>
      </c>
      <c r="G40" s="8">
        <v>3756.5345723250903</v>
      </c>
    </row>
    <row r="41" spans="1:7" x14ac:dyDescent="0.3">
      <c r="A41" s="8">
        <v>12</v>
      </c>
      <c r="B41" s="8" t="s">
        <v>15</v>
      </c>
      <c r="C41" s="8" t="s">
        <v>30</v>
      </c>
      <c r="D41" s="8" t="s">
        <v>103</v>
      </c>
      <c r="E41" s="8">
        <v>1</v>
      </c>
      <c r="F41" s="8">
        <v>75</v>
      </c>
      <c r="G41" s="8">
        <v>3322.5625277767494</v>
      </c>
    </row>
    <row r="42" spans="1:7" x14ac:dyDescent="0.3">
      <c r="A42" s="8">
        <v>15</v>
      </c>
      <c r="B42" s="8" t="s">
        <v>15</v>
      </c>
      <c r="C42" s="8" t="s">
        <v>30</v>
      </c>
      <c r="D42" s="8" t="s">
        <v>102</v>
      </c>
      <c r="E42" s="8">
        <v>0</v>
      </c>
      <c r="F42" s="8">
        <v>75</v>
      </c>
      <c r="G42" s="8">
        <v>2959.5899045655215</v>
      </c>
    </row>
    <row r="43" spans="1:7" x14ac:dyDescent="0.3">
      <c r="A43" s="8">
        <v>18</v>
      </c>
      <c r="B43" s="8" t="s">
        <v>15</v>
      </c>
      <c r="C43" s="8" t="s">
        <v>30</v>
      </c>
      <c r="D43" s="8" t="s">
        <v>103</v>
      </c>
      <c r="E43" s="8">
        <v>1</v>
      </c>
      <c r="F43" s="8">
        <v>75</v>
      </c>
      <c r="G43" s="8">
        <v>2913.2274094087679</v>
      </c>
    </row>
    <row r="44" spans="1:7" x14ac:dyDescent="0.3">
      <c r="A44" s="8">
        <v>21</v>
      </c>
      <c r="B44" s="8" t="s">
        <v>23</v>
      </c>
      <c r="C44" s="8" t="s">
        <v>30</v>
      </c>
      <c r="D44" s="8" t="s">
        <v>102</v>
      </c>
      <c r="E44" s="8">
        <v>0</v>
      </c>
      <c r="F44" s="8">
        <v>75</v>
      </c>
      <c r="G44" s="8">
        <v>2777.7521347108068</v>
      </c>
    </row>
    <row r="45" spans="1:7" x14ac:dyDescent="0.3">
      <c r="A45" s="8">
        <v>24</v>
      </c>
      <c r="B45" s="8" t="s">
        <v>23</v>
      </c>
      <c r="C45" s="8" t="s">
        <v>30</v>
      </c>
      <c r="D45" s="8" t="s">
        <v>103</v>
      </c>
      <c r="E45" s="8">
        <v>1</v>
      </c>
      <c r="F45" s="8">
        <v>75</v>
      </c>
      <c r="G45" s="8">
        <v>2754.6186273814637</v>
      </c>
    </row>
    <row r="46" spans="1:7" x14ac:dyDescent="0.3">
      <c r="A46" s="8">
        <v>27</v>
      </c>
      <c r="B46" s="8" t="s">
        <v>23</v>
      </c>
      <c r="C46" s="8" t="s">
        <v>30</v>
      </c>
      <c r="D46" s="8" t="s">
        <v>102</v>
      </c>
      <c r="E46" s="8">
        <v>0</v>
      </c>
      <c r="F46" s="8">
        <v>75</v>
      </c>
      <c r="G46" s="8">
        <v>2802.728834413243</v>
      </c>
    </row>
    <row r="47" spans="1:7" x14ac:dyDescent="0.3">
      <c r="A47" s="8">
        <v>30</v>
      </c>
      <c r="B47" s="8" t="s">
        <v>23</v>
      </c>
      <c r="C47" s="8" t="s">
        <v>30</v>
      </c>
      <c r="D47" s="8" t="s">
        <v>103</v>
      </c>
      <c r="E47" s="8">
        <v>1</v>
      </c>
      <c r="F47" s="8">
        <v>75</v>
      </c>
      <c r="G47" s="8">
        <v>2878.1866003072628</v>
      </c>
    </row>
    <row r="48" spans="1:7" x14ac:dyDescent="0.3">
      <c r="A48" s="8">
        <v>33</v>
      </c>
      <c r="B48" s="8" t="s">
        <v>23</v>
      </c>
      <c r="C48" s="8" t="s">
        <v>30</v>
      </c>
      <c r="D48" s="8" t="s">
        <v>102</v>
      </c>
      <c r="E48" s="8">
        <v>0</v>
      </c>
      <c r="F48" s="8">
        <v>75</v>
      </c>
      <c r="G48" s="8">
        <v>3908.9511893170111</v>
      </c>
    </row>
    <row r="49" spans="1:7" x14ac:dyDescent="0.3">
      <c r="A49" s="8">
        <v>36</v>
      </c>
      <c r="B49" s="8" t="s">
        <v>23</v>
      </c>
      <c r="C49" s="8" t="s">
        <v>30</v>
      </c>
      <c r="D49" s="8" t="s">
        <v>103</v>
      </c>
      <c r="E49" s="8">
        <v>1</v>
      </c>
      <c r="F49" s="8">
        <v>75</v>
      </c>
      <c r="G49" s="8">
        <v>4027.3503178417486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B131"/>
  <sheetViews>
    <sheetView topLeftCell="P84" workbookViewId="0">
      <selection activeCell="W89" sqref="W89:X90"/>
    </sheetView>
  </sheetViews>
  <sheetFormatPr defaultRowHeight="14.4" x14ac:dyDescent="0.3"/>
  <cols>
    <col min="24" max="24" width="7" bestFit="1" customWidth="1"/>
    <col min="25" max="25" width="6.5546875" bestFit="1" customWidth="1"/>
  </cols>
  <sheetData>
    <row r="1" spans="1:6" ht="39.6" x14ac:dyDescent="0.3">
      <c r="A1" s="47" t="s">
        <v>168</v>
      </c>
    </row>
    <row r="2" spans="1:6" ht="15" thickBot="1" x14ac:dyDescent="0.35"/>
    <row r="3" spans="1:6" ht="26.4" customHeight="1" thickBot="1" x14ac:dyDescent="0.35">
      <c r="A3" s="86" t="s">
        <v>169</v>
      </c>
      <c r="B3" s="87"/>
      <c r="F3" t="s">
        <v>217</v>
      </c>
    </row>
    <row r="4" spans="1:6" ht="27" thickBot="1" x14ac:dyDescent="0.35">
      <c r="A4" s="54" t="s">
        <v>170</v>
      </c>
      <c r="B4" s="55" t="s">
        <v>171</v>
      </c>
      <c r="F4" t="s">
        <v>218</v>
      </c>
    </row>
    <row r="5" spans="1:6" ht="40.200000000000003" thickBot="1" x14ac:dyDescent="0.35">
      <c r="A5" s="54" t="s">
        <v>172</v>
      </c>
      <c r="B5" s="55" t="s">
        <v>13</v>
      </c>
      <c r="F5" t="s">
        <v>219</v>
      </c>
    </row>
    <row r="6" spans="1:6" ht="53.4" thickBot="1" x14ac:dyDescent="0.35">
      <c r="A6" s="54" t="s">
        <v>173</v>
      </c>
      <c r="B6" s="55" t="s">
        <v>174</v>
      </c>
      <c r="F6" t="s">
        <v>220</v>
      </c>
    </row>
    <row r="7" spans="1:6" ht="27" thickBot="1" x14ac:dyDescent="0.35">
      <c r="A7" s="54" t="s">
        <v>175</v>
      </c>
      <c r="B7" s="55" t="s">
        <v>176</v>
      </c>
      <c r="F7" t="s">
        <v>167</v>
      </c>
    </row>
    <row r="8" spans="1:6" ht="40.200000000000003" thickBot="1" x14ac:dyDescent="0.35">
      <c r="A8" s="54" t="s">
        <v>177</v>
      </c>
      <c r="B8" s="55" t="s">
        <v>178</v>
      </c>
    </row>
    <row r="9" spans="1:6" ht="53.4" thickBot="1" x14ac:dyDescent="0.35">
      <c r="A9" s="54" t="s">
        <v>179</v>
      </c>
      <c r="B9" s="55" t="s">
        <v>180</v>
      </c>
    </row>
    <row r="10" spans="1:6" ht="39.6" x14ac:dyDescent="0.3">
      <c r="A10" s="56" t="s">
        <v>181</v>
      </c>
      <c r="B10" s="58" t="s">
        <v>182</v>
      </c>
    </row>
    <row r="11" spans="1:6" ht="15" thickBot="1" x14ac:dyDescent="0.35"/>
    <row r="12" spans="1:6" ht="26.4" customHeight="1" thickBot="1" x14ac:dyDescent="0.35">
      <c r="A12" s="86" t="s">
        <v>120</v>
      </c>
      <c r="B12" s="87"/>
      <c r="C12" s="87"/>
    </row>
    <row r="13" spans="1:6" ht="15" thickBot="1" x14ac:dyDescent="0.35">
      <c r="A13" s="52" t="s">
        <v>121</v>
      </c>
      <c r="B13" s="48" t="s">
        <v>122</v>
      </c>
      <c r="C13" s="53" t="s">
        <v>123</v>
      </c>
    </row>
    <row r="14" spans="1:6" ht="27" thickBot="1" x14ac:dyDescent="0.35">
      <c r="A14" s="54" t="s">
        <v>3</v>
      </c>
      <c r="B14" s="50">
        <v>2</v>
      </c>
      <c r="C14" s="55" t="s">
        <v>125</v>
      </c>
    </row>
    <row r="15" spans="1:6" ht="15" thickBot="1" x14ac:dyDescent="0.35">
      <c r="A15" s="54" t="s">
        <v>5</v>
      </c>
      <c r="B15" s="50">
        <v>2</v>
      </c>
      <c r="C15" s="55" t="s">
        <v>183</v>
      </c>
    </row>
    <row r="16" spans="1:6" x14ac:dyDescent="0.3">
      <c r="A16" s="56" t="s">
        <v>97</v>
      </c>
      <c r="B16" s="57">
        <v>2</v>
      </c>
      <c r="C16" s="58" t="s">
        <v>126</v>
      </c>
    </row>
    <row r="17" spans="1:2" ht="15" thickBot="1" x14ac:dyDescent="0.35"/>
    <row r="18" spans="1:2" ht="15" thickBot="1" x14ac:dyDescent="0.35">
      <c r="A18" s="86" t="s">
        <v>184</v>
      </c>
      <c r="B18" s="87"/>
    </row>
    <row r="19" spans="1:2" ht="53.4" thickBot="1" x14ac:dyDescent="0.35">
      <c r="A19" s="54" t="s">
        <v>185</v>
      </c>
      <c r="B19" s="65">
        <v>1</v>
      </c>
    </row>
    <row r="20" spans="1:2" ht="27" thickBot="1" x14ac:dyDescent="0.35">
      <c r="A20" s="54" t="s">
        <v>186</v>
      </c>
      <c r="B20" s="65">
        <v>27</v>
      </c>
    </row>
    <row r="21" spans="1:2" ht="27" thickBot="1" x14ac:dyDescent="0.35">
      <c r="A21" s="54" t="s">
        <v>187</v>
      </c>
      <c r="B21" s="65">
        <v>0</v>
      </c>
    </row>
    <row r="22" spans="1:2" ht="15" thickBot="1" x14ac:dyDescent="0.35">
      <c r="A22" s="54" t="s">
        <v>188</v>
      </c>
      <c r="B22" s="65">
        <v>1</v>
      </c>
    </row>
    <row r="23" spans="1:2" ht="39.6" x14ac:dyDescent="0.3">
      <c r="A23" s="56" t="s">
        <v>189</v>
      </c>
      <c r="B23" s="61">
        <v>24</v>
      </c>
    </row>
    <row r="24" spans="1:2" ht="15" thickBot="1" x14ac:dyDescent="0.35"/>
    <row r="25" spans="1:2" ht="26.4" customHeight="1" thickBot="1" x14ac:dyDescent="0.35">
      <c r="A25" s="86" t="s">
        <v>190</v>
      </c>
      <c r="B25" s="87"/>
    </row>
    <row r="26" spans="1:2" ht="40.200000000000003" thickBot="1" x14ac:dyDescent="0.35">
      <c r="A26" s="54" t="s">
        <v>127</v>
      </c>
      <c r="B26" s="65">
        <v>108</v>
      </c>
    </row>
    <row r="27" spans="1:2" ht="53.4" thickBot="1" x14ac:dyDescent="0.35">
      <c r="A27" s="54" t="s">
        <v>128</v>
      </c>
      <c r="B27" s="65">
        <v>24</v>
      </c>
    </row>
    <row r="28" spans="1:2" ht="52.8" x14ac:dyDescent="0.3">
      <c r="A28" s="56" t="s">
        <v>191</v>
      </c>
      <c r="B28" s="61">
        <v>84</v>
      </c>
    </row>
    <row r="29" spans="1:2" ht="15" thickBot="1" x14ac:dyDescent="0.35"/>
    <row r="30" spans="1:2" ht="26.4" customHeight="1" thickBot="1" x14ac:dyDescent="0.35">
      <c r="A30" s="86" t="s">
        <v>192</v>
      </c>
      <c r="B30" s="87"/>
    </row>
    <row r="31" spans="1:2" ht="27.6" thickBot="1" x14ac:dyDescent="0.35">
      <c r="A31" s="52" t="s">
        <v>193</v>
      </c>
      <c r="B31" s="68" t="s">
        <v>194</v>
      </c>
    </row>
    <row r="32" spans="1:2" x14ac:dyDescent="0.3">
      <c r="A32" s="56" t="s">
        <v>195</v>
      </c>
      <c r="B32" s="61">
        <v>56158</v>
      </c>
    </row>
    <row r="33" spans="1:5" ht="15" thickBot="1" x14ac:dyDescent="0.35"/>
    <row r="34" spans="1:5" ht="26.4" customHeight="1" thickBot="1" x14ac:dyDescent="0.35">
      <c r="A34" s="86" t="s">
        <v>196</v>
      </c>
      <c r="B34" s="87"/>
    </row>
    <row r="35" spans="1:5" ht="40.200000000000003" thickBot="1" x14ac:dyDescent="0.35">
      <c r="A35" s="54" t="s">
        <v>197</v>
      </c>
      <c r="B35" s="65" t="s">
        <v>198</v>
      </c>
    </row>
    <row r="36" spans="1:5" ht="40.200000000000003" thickBot="1" x14ac:dyDescent="0.35">
      <c r="A36" s="54" t="s">
        <v>199</v>
      </c>
      <c r="B36" s="65">
        <v>231.2</v>
      </c>
    </row>
    <row r="37" spans="1:5" ht="40.200000000000003" thickBot="1" x14ac:dyDescent="0.35">
      <c r="A37" s="54" t="s">
        <v>200</v>
      </c>
      <c r="B37" s="65">
        <v>231.5</v>
      </c>
    </row>
    <row r="38" spans="1:5" ht="39.6" x14ac:dyDescent="0.3">
      <c r="A38" s="56" t="s">
        <v>201</v>
      </c>
      <c r="B38" s="61">
        <v>231.9</v>
      </c>
    </row>
    <row r="39" spans="1:5" ht="15" thickBot="1" x14ac:dyDescent="0.35"/>
    <row r="40" spans="1:5" ht="15" thickBot="1" x14ac:dyDescent="0.35">
      <c r="A40" s="86" t="s">
        <v>202</v>
      </c>
      <c r="B40" s="87"/>
      <c r="C40" s="87"/>
      <c r="D40" s="87"/>
      <c r="E40" s="87"/>
    </row>
    <row r="41" spans="1:5" ht="15" thickBot="1" x14ac:dyDescent="0.35">
      <c r="A41" s="52" t="s">
        <v>203</v>
      </c>
      <c r="B41" s="48" t="s">
        <v>204</v>
      </c>
      <c r="C41" s="48" t="s">
        <v>205</v>
      </c>
      <c r="D41" s="48" t="s">
        <v>134</v>
      </c>
      <c r="E41" s="68" t="s">
        <v>135</v>
      </c>
    </row>
    <row r="42" spans="1:5" ht="15" thickBot="1" x14ac:dyDescent="0.35">
      <c r="A42" s="54" t="s">
        <v>3</v>
      </c>
      <c r="B42" s="50">
        <v>1</v>
      </c>
      <c r="C42" s="50">
        <v>16</v>
      </c>
      <c r="D42" s="50">
        <v>6.37</v>
      </c>
      <c r="E42" s="65">
        <v>2.2499999999999999E-2</v>
      </c>
    </row>
    <row r="43" spans="1:5" ht="15" thickBot="1" x14ac:dyDescent="0.35">
      <c r="A43" s="54" t="s">
        <v>5</v>
      </c>
      <c r="B43" s="50">
        <v>1</v>
      </c>
      <c r="C43" s="50">
        <v>16</v>
      </c>
      <c r="D43" s="50">
        <v>321.43</v>
      </c>
      <c r="E43" s="65" t="s">
        <v>206</v>
      </c>
    </row>
    <row r="44" spans="1:5" ht="15" thickBot="1" x14ac:dyDescent="0.35">
      <c r="A44" s="54" t="s">
        <v>97</v>
      </c>
      <c r="B44" s="50">
        <v>1</v>
      </c>
      <c r="C44" s="50">
        <v>16</v>
      </c>
      <c r="D44" s="50">
        <v>7.02</v>
      </c>
      <c r="E44" s="65">
        <v>1.7500000000000002E-2</v>
      </c>
    </row>
    <row r="45" spans="1:5" ht="27" thickBot="1" x14ac:dyDescent="0.35">
      <c r="A45" s="54" t="s">
        <v>207</v>
      </c>
      <c r="B45" s="50">
        <v>1</v>
      </c>
      <c r="C45" s="50">
        <v>16</v>
      </c>
      <c r="D45" s="50">
        <v>5.14</v>
      </c>
      <c r="E45" s="65">
        <v>3.7699999999999997E-2</v>
      </c>
    </row>
    <row r="46" spans="1:5" ht="27" thickBot="1" x14ac:dyDescent="0.35">
      <c r="A46" s="54" t="s">
        <v>146</v>
      </c>
      <c r="B46" s="50">
        <v>1</v>
      </c>
      <c r="C46" s="50">
        <v>16</v>
      </c>
      <c r="D46" s="50">
        <v>7.48</v>
      </c>
      <c r="E46" s="65">
        <v>1.47E-2</v>
      </c>
    </row>
    <row r="47" spans="1:5" ht="27" thickBot="1" x14ac:dyDescent="0.35">
      <c r="A47" s="54" t="s">
        <v>208</v>
      </c>
      <c r="B47" s="50">
        <v>1</v>
      </c>
      <c r="C47" s="50">
        <v>16</v>
      </c>
      <c r="D47" s="50">
        <v>7.58</v>
      </c>
      <c r="E47" s="65">
        <v>1.41E-2</v>
      </c>
    </row>
    <row r="48" spans="1:5" ht="39.6" x14ac:dyDescent="0.3">
      <c r="A48" s="56" t="s">
        <v>209</v>
      </c>
      <c r="B48" s="57">
        <v>1</v>
      </c>
      <c r="C48" s="57">
        <v>16</v>
      </c>
      <c r="D48" s="57">
        <v>2.54</v>
      </c>
      <c r="E48" s="61">
        <v>0.1308</v>
      </c>
    </row>
    <row r="49" spans="1:25" ht="15" thickBot="1" x14ac:dyDescent="0.35"/>
    <row r="50" spans="1:25" ht="15" thickBot="1" x14ac:dyDescent="0.35">
      <c r="A50" s="86" t="s">
        <v>149</v>
      </c>
      <c r="B50" s="87"/>
      <c r="C50" s="87"/>
      <c r="D50" s="87"/>
      <c r="E50" s="87"/>
      <c r="F50" s="87"/>
      <c r="G50" s="87"/>
      <c r="H50" s="87"/>
      <c r="I50" s="87"/>
      <c r="K50" s="78" t="s">
        <v>109</v>
      </c>
      <c r="L50" s="2" t="s">
        <v>3</v>
      </c>
      <c r="M50" s="2"/>
      <c r="N50" s="2" t="s">
        <v>234</v>
      </c>
      <c r="O50" s="2"/>
      <c r="P50" s="2" t="s">
        <v>233</v>
      </c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3">
      <c r="A51" s="97" t="s">
        <v>203</v>
      </c>
      <c r="B51" s="93" t="s">
        <v>3</v>
      </c>
      <c r="C51" s="93" t="s">
        <v>5</v>
      </c>
      <c r="D51" s="93" t="s">
        <v>97</v>
      </c>
      <c r="E51" s="92" t="s">
        <v>194</v>
      </c>
      <c r="F51" s="71" t="s">
        <v>137</v>
      </c>
      <c r="G51" s="92" t="s">
        <v>131</v>
      </c>
      <c r="H51" s="92" t="s">
        <v>211</v>
      </c>
      <c r="I51" s="95" t="s">
        <v>212</v>
      </c>
      <c r="L51" s="2" t="s">
        <v>116</v>
      </c>
      <c r="M51" s="2" t="s">
        <v>118</v>
      </c>
      <c r="N51" s="2">
        <v>32</v>
      </c>
      <c r="O51" s="2">
        <v>39</v>
      </c>
      <c r="P51" s="2" t="s">
        <v>102</v>
      </c>
      <c r="Q51" s="2" t="s">
        <v>103</v>
      </c>
      <c r="R51" s="2" t="s">
        <v>226</v>
      </c>
      <c r="S51" s="2" t="s">
        <v>235</v>
      </c>
      <c r="T51" s="2" t="s">
        <v>227</v>
      </c>
      <c r="U51" s="2" t="s">
        <v>236</v>
      </c>
      <c r="V51" s="2" t="s">
        <v>230</v>
      </c>
      <c r="W51" s="2" t="s">
        <v>237</v>
      </c>
      <c r="X51" s="2" t="s">
        <v>238</v>
      </c>
      <c r="Y51" s="2" t="s">
        <v>232</v>
      </c>
    </row>
    <row r="52" spans="1:25" ht="15" thickBot="1" x14ac:dyDescent="0.35">
      <c r="A52" s="89"/>
      <c r="B52" s="94"/>
      <c r="C52" s="94"/>
      <c r="D52" s="94"/>
      <c r="E52" s="91"/>
      <c r="F52" s="48" t="s">
        <v>210</v>
      </c>
      <c r="G52" s="91"/>
      <c r="H52" s="91"/>
      <c r="I52" s="96"/>
      <c r="L52" s="8">
        <f>E53</f>
        <v>2006.15</v>
      </c>
      <c r="M52" s="8">
        <f>E54</f>
        <v>2250.37</v>
      </c>
      <c r="N52" s="8">
        <f>E59</f>
        <v>1248.53</v>
      </c>
      <c r="O52" s="8">
        <f>E60</f>
        <v>2763.77</v>
      </c>
      <c r="P52" s="8">
        <f>E57</f>
        <v>2256.44</v>
      </c>
      <c r="Q52" s="8">
        <f>E58</f>
        <v>2000.07</v>
      </c>
      <c r="R52" s="2">
        <f>E42</f>
        <v>2.2499999999999999E-2</v>
      </c>
      <c r="S52" s="2" t="str">
        <f>E43</f>
        <v>&lt;.0001</v>
      </c>
      <c r="T52" s="2">
        <f>E44</f>
        <v>1.7500000000000002E-2</v>
      </c>
      <c r="U52" s="2">
        <f>E45</f>
        <v>3.7699999999999997E-2</v>
      </c>
      <c r="V52" s="2">
        <f>E46</f>
        <v>1.47E-2</v>
      </c>
      <c r="W52" s="2">
        <f>E47</f>
        <v>1.41E-2</v>
      </c>
      <c r="X52" s="2">
        <f>E48</f>
        <v>0.1308</v>
      </c>
      <c r="Y52" s="8">
        <f>SQRT(B32)</f>
        <v>236.97679211264548</v>
      </c>
    </row>
    <row r="53" spans="1:25" ht="15" thickBot="1" x14ac:dyDescent="0.35">
      <c r="A53" s="54" t="s">
        <v>3</v>
      </c>
      <c r="B53" s="51" t="s">
        <v>23</v>
      </c>
      <c r="C53" s="51"/>
      <c r="D53" s="51"/>
      <c r="E53" s="50">
        <v>2006.15</v>
      </c>
      <c r="F53" s="50">
        <v>68.409400000000005</v>
      </c>
      <c r="G53" s="50">
        <v>16</v>
      </c>
      <c r="H53" s="50">
        <v>29.33</v>
      </c>
      <c r="I53" s="65" t="s">
        <v>206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" thickBot="1" x14ac:dyDescent="0.35">
      <c r="A54" s="54" t="s">
        <v>3</v>
      </c>
      <c r="B54" s="51" t="s">
        <v>15</v>
      </c>
      <c r="C54" s="51"/>
      <c r="D54" s="51"/>
      <c r="E54" s="50">
        <v>2250.37</v>
      </c>
      <c r="F54" s="50">
        <v>68.409400000000005</v>
      </c>
      <c r="G54" s="50">
        <v>16</v>
      </c>
      <c r="H54" s="50">
        <v>32.9</v>
      </c>
      <c r="I54" s="65" t="s">
        <v>206</v>
      </c>
    </row>
    <row r="55" spans="1:25" ht="15" thickBot="1" x14ac:dyDescent="0.35">
      <c r="A55" s="54" t="s">
        <v>5</v>
      </c>
      <c r="B55" s="51"/>
      <c r="C55" s="51">
        <v>32</v>
      </c>
      <c r="D55" s="51"/>
      <c r="E55" s="50">
        <v>1261.01</v>
      </c>
      <c r="F55" s="50">
        <v>68.409400000000005</v>
      </c>
      <c r="G55" s="50">
        <v>16</v>
      </c>
      <c r="H55" s="50">
        <v>18.43</v>
      </c>
      <c r="I55" s="65" t="s">
        <v>206</v>
      </c>
    </row>
    <row r="56" spans="1:25" ht="15" thickBot="1" x14ac:dyDescent="0.35">
      <c r="A56" s="54" t="s">
        <v>5</v>
      </c>
      <c r="B56" s="51"/>
      <c r="C56" s="51">
        <v>39</v>
      </c>
      <c r="D56" s="51"/>
      <c r="E56" s="50">
        <v>2995.5</v>
      </c>
      <c r="F56" s="50">
        <v>68.409400000000005</v>
      </c>
      <c r="G56" s="50">
        <v>16</v>
      </c>
      <c r="H56" s="50">
        <v>43.79</v>
      </c>
      <c r="I56" s="65" t="s">
        <v>206</v>
      </c>
    </row>
    <row r="57" spans="1:25" ht="15" thickBot="1" x14ac:dyDescent="0.35">
      <c r="A57" s="54" t="s">
        <v>97</v>
      </c>
      <c r="B57" s="51"/>
      <c r="C57" s="51"/>
      <c r="D57" s="51">
        <v>0</v>
      </c>
      <c r="E57" s="50">
        <v>2256.44</v>
      </c>
      <c r="F57" s="50">
        <v>68.409400000000005</v>
      </c>
      <c r="G57" s="50">
        <v>16</v>
      </c>
      <c r="H57" s="50">
        <v>32.979999999999997</v>
      </c>
      <c r="I57" s="65" t="s">
        <v>206</v>
      </c>
    </row>
    <row r="58" spans="1:25" ht="15" thickBot="1" x14ac:dyDescent="0.35">
      <c r="A58" s="54" t="s">
        <v>97</v>
      </c>
      <c r="B58" s="51"/>
      <c r="C58" s="51"/>
      <c r="D58" s="51">
        <v>1</v>
      </c>
      <c r="E58" s="50">
        <v>2000.07</v>
      </c>
      <c r="F58" s="50">
        <v>68.409400000000005</v>
      </c>
      <c r="G58" s="50">
        <v>16</v>
      </c>
      <c r="H58" s="50">
        <v>29.24</v>
      </c>
      <c r="I58" s="65" t="s">
        <v>206</v>
      </c>
    </row>
    <row r="59" spans="1:25" ht="27" thickBot="1" x14ac:dyDescent="0.35">
      <c r="A59" s="54" t="s">
        <v>207</v>
      </c>
      <c r="B59" s="51" t="s">
        <v>23</v>
      </c>
      <c r="C59" s="51">
        <v>32</v>
      </c>
      <c r="D59" s="51"/>
      <c r="E59" s="50">
        <v>1248.53</v>
      </c>
      <c r="F59" s="50">
        <v>96.745500000000007</v>
      </c>
      <c r="G59" s="50">
        <v>16</v>
      </c>
      <c r="H59" s="50">
        <v>12.91</v>
      </c>
      <c r="I59" s="65" t="s">
        <v>206</v>
      </c>
    </row>
    <row r="60" spans="1:25" ht="27" thickBot="1" x14ac:dyDescent="0.35">
      <c r="A60" s="54" t="s">
        <v>207</v>
      </c>
      <c r="B60" s="51" t="s">
        <v>23</v>
      </c>
      <c r="C60" s="51">
        <v>39</v>
      </c>
      <c r="D60" s="51"/>
      <c r="E60" s="50">
        <v>2763.77</v>
      </c>
      <c r="F60" s="50">
        <v>96.745500000000007</v>
      </c>
      <c r="G60" s="50">
        <v>16</v>
      </c>
      <c r="H60" s="50">
        <v>28.57</v>
      </c>
      <c r="I60" s="65" t="s">
        <v>206</v>
      </c>
    </row>
    <row r="61" spans="1:25" ht="27" thickBot="1" x14ac:dyDescent="0.35">
      <c r="A61" s="54" t="s">
        <v>207</v>
      </c>
      <c r="B61" s="51" t="s">
        <v>15</v>
      </c>
      <c r="C61" s="51">
        <v>32</v>
      </c>
      <c r="D61" s="51"/>
      <c r="E61" s="50">
        <v>1273.49</v>
      </c>
      <c r="F61" s="50">
        <v>96.745500000000007</v>
      </c>
      <c r="G61" s="50">
        <v>16</v>
      </c>
      <c r="H61" s="50">
        <v>13.16</v>
      </c>
      <c r="I61" s="65" t="s">
        <v>206</v>
      </c>
    </row>
    <row r="62" spans="1:25" ht="27" thickBot="1" x14ac:dyDescent="0.35">
      <c r="A62" s="54" t="s">
        <v>207</v>
      </c>
      <c r="B62" s="51" t="s">
        <v>15</v>
      </c>
      <c r="C62" s="51">
        <v>39</v>
      </c>
      <c r="D62" s="51"/>
      <c r="E62" s="50">
        <v>3227.24</v>
      </c>
      <c r="F62" s="50">
        <v>96.745500000000007</v>
      </c>
      <c r="G62" s="50">
        <v>16</v>
      </c>
      <c r="H62" s="50">
        <v>33.36</v>
      </c>
      <c r="I62" s="65" t="s">
        <v>206</v>
      </c>
    </row>
    <row r="63" spans="1:25" ht="27" thickBot="1" x14ac:dyDescent="0.35">
      <c r="A63" s="54" t="s">
        <v>146</v>
      </c>
      <c r="B63" s="51" t="s">
        <v>23</v>
      </c>
      <c r="C63" s="51"/>
      <c r="D63" s="51">
        <v>0</v>
      </c>
      <c r="E63" s="50">
        <v>2002.05</v>
      </c>
      <c r="F63" s="50">
        <v>96.745500000000007</v>
      </c>
      <c r="G63" s="50">
        <v>16</v>
      </c>
      <c r="H63" s="50">
        <v>20.69</v>
      </c>
      <c r="I63" s="65" t="s">
        <v>206</v>
      </c>
    </row>
    <row r="64" spans="1:25" ht="27" thickBot="1" x14ac:dyDescent="0.35">
      <c r="A64" s="54" t="s">
        <v>146</v>
      </c>
      <c r="B64" s="51" t="s">
        <v>23</v>
      </c>
      <c r="C64" s="51"/>
      <c r="D64" s="51">
        <v>1</v>
      </c>
      <c r="E64" s="50">
        <v>2010.24</v>
      </c>
      <c r="F64" s="50">
        <v>96.745500000000007</v>
      </c>
      <c r="G64" s="50">
        <v>16</v>
      </c>
      <c r="H64" s="50">
        <v>20.78</v>
      </c>
      <c r="I64" s="65" t="s">
        <v>206</v>
      </c>
    </row>
    <row r="65" spans="1:14" ht="27" thickBot="1" x14ac:dyDescent="0.35">
      <c r="A65" s="54" t="s">
        <v>146</v>
      </c>
      <c r="B65" s="51" t="s">
        <v>15</v>
      </c>
      <c r="C65" s="51"/>
      <c r="D65" s="51">
        <v>0</v>
      </c>
      <c r="E65" s="50">
        <v>2510.83</v>
      </c>
      <c r="F65" s="50">
        <v>96.745500000000007</v>
      </c>
      <c r="G65" s="50">
        <v>16</v>
      </c>
      <c r="H65" s="50">
        <v>25.95</v>
      </c>
      <c r="I65" s="65" t="s">
        <v>206</v>
      </c>
    </row>
    <row r="66" spans="1:14" ht="27" thickBot="1" x14ac:dyDescent="0.35">
      <c r="A66" s="54" t="s">
        <v>146</v>
      </c>
      <c r="B66" s="51" t="s">
        <v>15</v>
      </c>
      <c r="C66" s="51"/>
      <c r="D66" s="51">
        <v>1</v>
      </c>
      <c r="E66" s="50">
        <v>1989.9</v>
      </c>
      <c r="F66" s="50">
        <v>96.745500000000007</v>
      </c>
      <c r="G66" s="50">
        <v>16</v>
      </c>
      <c r="H66" s="50">
        <v>20.57</v>
      </c>
      <c r="I66" s="65" t="s">
        <v>206</v>
      </c>
    </row>
    <row r="67" spans="1:14" ht="27" thickBot="1" x14ac:dyDescent="0.35">
      <c r="A67" s="54" t="s">
        <v>208</v>
      </c>
      <c r="B67" s="51"/>
      <c r="C67" s="51">
        <v>32</v>
      </c>
      <c r="D67" s="51">
        <v>0</v>
      </c>
      <c r="E67" s="50">
        <v>1256</v>
      </c>
      <c r="F67" s="50">
        <v>96.745500000000007</v>
      </c>
      <c r="G67" s="50">
        <v>16</v>
      </c>
      <c r="H67" s="50">
        <v>12.98</v>
      </c>
      <c r="I67" s="65" t="s">
        <v>206</v>
      </c>
    </row>
    <row r="68" spans="1:14" ht="27" thickBot="1" x14ac:dyDescent="0.35">
      <c r="A68" s="54" t="s">
        <v>208</v>
      </c>
      <c r="B68" s="51"/>
      <c r="C68" s="51">
        <v>32</v>
      </c>
      <c r="D68" s="51">
        <v>1</v>
      </c>
      <c r="E68" s="50">
        <v>1266.02</v>
      </c>
      <c r="F68" s="50">
        <v>96.745500000000007</v>
      </c>
      <c r="G68" s="50">
        <v>16</v>
      </c>
      <c r="H68" s="50">
        <v>13.09</v>
      </c>
      <c r="I68" s="65" t="s">
        <v>206</v>
      </c>
    </row>
    <row r="69" spans="1:14" ht="27" thickBot="1" x14ac:dyDescent="0.35">
      <c r="A69" s="54" t="s">
        <v>208</v>
      </c>
      <c r="B69" s="51"/>
      <c r="C69" s="51">
        <v>39</v>
      </c>
      <c r="D69" s="51">
        <v>0</v>
      </c>
      <c r="E69" s="50">
        <v>3256.89</v>
      </c>
      <c r="F69" s="50">
        <v>96.745500000000007</v>
      </c>
      <c r="G69" s="50">
        <v>16</v>
      </c>
      <c r="H69" s="50">
        <v>33.659999999999997</v>
      </c>
      <c r="I69" s="65" t="s">
        <v>206</v>
      </c>
    </row>
    <row r="70" spans="1:14" ht="27" thickBot="1" x14ac:dyDescent="0.35">
      <c r="A70" s="54" t="s">
        <v>208</v>
      </c>
      <c r="B70" s="51"/>
      <c r="C70" s="51">
        <v>39</v>
      </c>
      <c r="D70" s="51">
        <v>1</v>
      </c>
      <c r="E70" s="50">
        <v>2734.12</v>
      </c>
      <c r="F70" s="50">
        <v>96.745500000000007</v>
      </c>
      <c r="G70" s="50">
        <v>16</v>
      </c>
      <c r="H70" s="50">
        <v>28.26</v>
      </c>
      <c r="I70" s="65" t="s">
        <v>206</v>
      </c>
    </row>
    <row r="71" spans="1:14" ht="40.200000000000003" thickBot="1" x14ac:dyDescent="0.35">
      <c r="A71" s="54" t="s">
        <v>209</v>
      </c>
      <c r="B71" s="51" t="s">
        <v>23</v>
      </c>
      <c r="C71" s="51">
        <v>32</v>
      </c>
      <c r="D71" s="51">
        <v>0</v>
      </c>
      <c r="E71" s="50">
        <v>1188.27</v>
      </c>
      <c r="F71" s="50">
        <v>136.82</v>
      </c>
      <c r="G71" s="50">
        <v>16</v>
      </c>
      <c r="H71" s="50">
        <v>8.69</v>
      </c>
      <c r="I71" s="65" t="s">
        <v>206</v>
      </c>
    </row>
    <row r="72" spans="1:14" ht="40.200000000000003" thickBot="1" x14ac:dyDescent="0.35">
      <c r="A72" s="54" t="s">
        <v>209</v>
      </c>
      <c r="B72" s="51" t="s">
        <v>23</v>
      </c>
      <c r="C72" s="51">
        <v>32</v>
      </c>
      <c r="D72" s="51">
        <v>1</v>
      </c>
      <c r="E72" s="50">
        <v>1308.79</v>
      </c>
      <c r="F72" s="50">
        <v>136.82</v>
      </c>
      <c r="G72" s="50">
        <v>16</v>
      </c>
      <c r="H72" s="50">
        <v>9.57</v>
      </c>
      <c r="I72" s="65" t="s">
        <v>206</v>
      </c>
    </row>
    <row r="73" spans="1:14" ht="40.200000000000003" thickBot="1" x14ac:dyDescent="0.35">
      <c r="A73" s="54" t="s">
        <v>209</v>
      </c>
      <c r="B73" s="51" t="s">
        <v>23</v>
      </c>
      <c r="C73" s="51">
        <v>39</v>
      </c>
      <c r="D73" s="51">
        <v>0</v>
      </c>
      <c r="E73" s="50">
        <v>2815.83</v>
      </c>
      <c r="F73" s="50">
        <v>136.82</v>
      </c>
      <c r="G73" s="50">
        <v>16</v>
      </c>
      <c r="H73" s="50">
        <v>20.58</v>
      </c>
      <c r="I73" s="65" t="s">
        <v>206</v>
      </c>
    </row>
    <row r="74" spans="1:14" ht="40.200000000000003" thickBot="1" x14ac:dyDescent="0.35">
      <c r="A74" s="54" t="s">
        <v>209</v>
      </c>
      <c r="B74" s="51" t="s">
        <v>23</v>
      </c>
      <c r="C74" s="51">
        <v>39</v>
      </c>
      <c r="D74" s="51">
        <v>1</v>
      </c>
      <c r="E74" s="50">
        <v>2711.7</v>
      </c>
      <c r="F74" s="50">
        <v>136.82</v>
      </c>
      <c r="G74" s="50">
        <v>16</v>
      </c>
      <c r="H74" s="50">
        <v>19.82</v>
      </c>
      <c r="I74" s="65" t="s">
        <v>206</v>
      </c>
    </row>
    <row r="75" spans="1:14" ht="40.200000000000003" thickBot="1" x14ac:dyDescent="0.35">
      <c r="A75" s="54" t="s">
        <v>209</v>
      </c>
      <c r="B75" s="51" t="s">
        <v>15</v>
      </c>
      <c r="C75" s="51">
        <v>32</v>
      </c>
      <c r="D75" s="51">
        <v>0</v>
      </c>
      <c r="E75" s="50">
        <v>1323.73</v>
      </c>
      <c r="F75" s="50">
        <v>136.82</v>
      </c>
      <c r="G75" s="50">
        <v>16</v>
      </c>
      <c r="H75" s="50">
        <v>9.68</v>
      </c>
      <c r="I75" s="65" t="s">
        <v>206</v>
      </c>
    </row>
    <row r="76" spans="1:14" ht="40.200000000000003" thickBot="1" x14ac:dyDescent="0.35">
      <c r="A76" s="54" t="s">
        <v>209</v>
      </c>
      <c r="B76" s="51" t="s">
        <v>15</v>
      </c>
      <c r="C76" s="51">
        <v>32</v>
      </c>
      <c r="D76" s="51">
        <v>1</v>
      </c>
      <c r="E76" s="50">
        <v>1223.26</v>
      </c>
      <c r="F76" s="50">
        <v>136.82</v>
      </c>
      <c r="G76" s="50">
        <v>16</v>
      </c>
      <c r="H76" s="50">
        <v>8.94</v>
      </c>
      <c r="I76" s="65" t="s">
        <v>206</v>
      </c>
    </row>
    <row r="77" spans="1:14" ht="40.200000000000003" thickBot="1" x14ac:dyDescent="0.35">
      <c r="A77" s="54" t="s">
        <v>209</v>
      </c>
      <c r="B77" s="51" t="s">
        <v>15</v>
      </c>
      <c r="C77" s="51">
        <v>39</v>
      </c>
      <c r="D77" s="51">
        <v>0</v>
      </c>
      <c r="E77" s="50">
        <v>3697.94</v>
      </c>
      <c r="F77" s="50">
        <v>136.82</v>
      </c>
      <c r="G77" s="50">
        <v>16</v>
      </c>
      <c r="H77" s="50">
        <v>27.03</v>
      </c>
      <c r="I77" s="65" t="s">
        <v>206</v>
      </c>
    </row>
    <row r="78" spans="1:14" ht="39.6" x14ac:dyDescent="0.3">
      <c r="A78" s="56" t="s">
        <v>209</v>
      </c>
      <c r="B78" s="75" t="s">
        <v>15</v>
      </c>
      <c r="C78" s="75">
        <v>39</v>
      </c>
      <c r="D78" s="75">
        <v>1</v>
      </c>
      <c r="E78" s="57">
        <v>2756.54</v>
      </c>
      <c r="F78" s="57">
        <v>136.82</v>
      </c>
      <c r="G78" s="57">
        <v>16</v>
      </c>
      <c r="H78" s="57">
        <v>20.149999999999999</v>
      </c>
      <c r="I78" s="61" t="s">
        <v>206</v>
      </c>
    </row>
    <row r="79" spans="1:14" ht="15" thickBot="1" x14ac:dyDescent="0.35"/>
    <row r="80" spans="1:14" ht="15" thickBot="1" x14ac:dyDescent="0.35">
      <c r="A80" s="86" t="s">
        <v>213</v>
      </c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</row>
    <row r="81" spans="1:28" x14ac:dyDescent="0.3">
      <c r="A81" s="97" t="s">
        <v>203</v>
      </c>
      <c r="B81" s="93" t="s">
        <v>3</v>
      </c>
      <c r="C81" s="93" t="s">
        <v>5</v>
      </c>
      <c r="D81" s="93" t="s">
        <v>97</v>
      </c>
      <c r="E81" s="93" t="s">
        <v>3</v>
      </c>
      <c r="F81" s="93" t="s">
        <v>5</v>
      </c>
      <c r="G81" s="93" t="s">
        <v>97</v>
      </c>
      <c r="H81" s="92" t="s">
        <v>194</v>
      </c>
      <c r="I81" s="71" t="s">
        <v>137</v>
      </c>
      <c r="J81" s="92" t="s">
        <v>131</v>
      </c>
      <c r="K81" s="92" t="s">
        <v>211</v>
      </c>
      <c r="L81" s="92" t="s">
        <v>212</v>
      </c>
      <c r="M81" s="93" t="s">
        <v>214</v>
      </c>
      <c r="N81" s="95" t="s">
        <v>215</v>
      </c>
    </row>
    <row r="82" spans="1:28" ht="15" thickBot="1" x14ac:dyDescent="0.35">
      <c r="A82" s="89"/>
      <c r="B82" s="94"/>
      <c r="C82" s="94"/>
      <c r="D82" s="94"/>
      <c r="E82" s="94"/>
      <c r="F82" s="94"/>
      <c r="G82" s="94"/>
      <c r="H82" s="91"/>
      <c r="I82" s="48" t="s">
        <v>210</v>
      </c>
      <c r="J82" s="91"/>
      <c r="K82" s="91"/>
      <c r="L82" s="91"/>
      <c r="M82" s="94"/>
      <c r="N82" s="96"/>
    </row>
    <row r="83" spans="1:28" ht="27" thickBot="1" x14ac:dyDescent="0.35">
      <c r="A83" s="54" t="s">
        <v>3</v>
      </c>
      <c r="B83" s="51" t="s">
        <v>23</v>
      </c>
      <c r="C83" s="51"/>
      <c r="D83" s="51"/>
      <c r="E83" s="51" t="s">
        <v>15</v>
      </c>
      <c r="F83" s="51"/>
      <c r="G83" s="51"/>
      <c r="H83" s="76">
        <v>-244.22</v>
      </c>
      <c r="I83" s="50">
        <v>96.745500000000007</v>
      </c>
      <c r="J83" s="50">
        <v>16</v>
      </c>
      <c r="K83" s="76">
        <v>-2.52</v>
      </c>
      <c r="L83" s="50">
        <v>2.2499999999999999E-2</v>
      </c>
      <c r="M83" s="51" t="s">
        <v>216</v>
      </c>
      <c r="N83" s="65">
        <v>2.2499999999999999E-2</v>
      </c>
    </row>
    <row r="84" spans="1:28" ht="27" thickBot="1" x14ac:dyDescent="0.35">
      <c r="A84" s="54" t="s">
        <v>5</v>
      </c>
      <c r="B84" s="51"/>
      <c r="C84" s="51">
        <v>32</v>
      </c>
      <c r="D84" s="51"/>
      <c r="E84" s="51"/>
      <c r="F84" s="51">
        <v>39</v>
      </c>
      <c r="G84" s="51"/>
      <c r="H84" s="76">
        <v>-1734.49</v>
      </c>
      <c r="I84" s="50">
        <v>96.745500000000007</v>
      </c>
      <c r="J84" s="50">
        <v>16</v>
      </c>
      <c r="K84" s="76">
        <v>-17.93</v>
      </c>
      <c r="L84" s="50" t="s">
        <v>206</v>
      </c>
      <c r="M84" s="51" t="s">
        <v>216</v>
      </c>
      <c r="N84" s="65" t="s">
        <v>206</v>
      </c>
    </row>
    <row r="85" spans="1:28" ht="27" thickBot="1" x14ac:dyDescent="0.35">
      <c r="A85" s="54" t="s">
        <v>97</v>
      </c>
      <c r="B85" s="51"/>
      <c r="C85" s="51"/>
      <c r="D85" s="51">
        <v>0</v>
      </c>
      <c r="E85" s="51"/>
      <c r="F85" s="51"/>
      <c r="G85" s="51">
        <v>1</v>
      </c>
      <c r="H85" s="50">
        <v>256.37</v>
      </c>
      <c r="I85" s="50">
        <v>96.745500000000007</v>
      </c>
      <c r="J85" s="50">
        <v>16</v>
      </c>
      <c r="K85" s="50">
        <v>2.65</v>
      </c>
      <c r="L85" s="50">
        <v>1.7500000000000002E-2</v>
      </c>
      <c r="M85" s="51" t="s">
        <v>216</v>
      </c>
      <c r="N85" s="65">
        <v>1.7500000000000002E-2</v>
      </c>
    </row>
    <row r="86" spans="1:28" ht="27" thickBot="1" x14ac:dyDescent="0.35">
      <c r="A86" s="54" t="s">
        <v>207</v>
      </c>
      <c r="B86" s="51" t="s">
        <v>23</v>
      </c>
      <c r="C86" s="51">
        <v>32</v>
      </c>
      <c r="D86" s="51"/>
      <c r="E86" s="51" t="s">
        <v>23</v>
      </c>
      <c r="F86" s="51">
        <v>39</v>
      </c>
      <c r="G86" s="51"/>
      <c r="H86" s="76">
        <v>-1515.23</v>
      </c>
      <c r="I86" s="50">
        <v>136.82</v>
      </c>
      <c r="J86" s="50">
        <v>16</v>
      </c>
      <c r="K86" s="76">
        <v>-11.07</v>
      </c>
      <c r="L86" s="50" t="s">
        <v>206</v>
      </c>
      <c r="M86" s="51" t="s">
        <v>216</v>
      </c>
      <c r="N86" s="65" t="s">
        <v>206</v>
      </c>
    </row>
    <row r="87" spans="1:28" ht="27" thickBot="1" x14ac:dyDescent="0.35">
      <c r="A87" s="54" t="s">
        <v>207</v>
      </c>
      <c r="B87" s="51" t="s">
        <v>23</v>
      </c>
      <c r="C87" s="51">
        <v>32</v>
      </c>
      <c r="D87" s="51"/>
      <c r="E87" s="51" t="s">
        <v>15</v>
      </c>
      <c r="F87" s="51">
        <v>32</v>
      </c>
      <c r="G87" s="51"/>
      <c r="H87" s="76">
        <v>-24.959599999999998</v>
      </c>
      <c r="I87" s="50">
        <v>136.82</v>
      </c>
      <c r="J87" s="50">
        <v>16</v>
      </c>
      <c r="K87" s="76">
        <v>-0.18</v>
      </c>
      <c r="L87" s="50">
        <v>0.85750000000000004</v>
      </c>
      <c r="M87" s="51" t="s">
        <v>216</v>
      </c>
      <c r="N87" s="65">
        <v>1</v>
      </c>
      <c r="P87">
        <v>3.7699999999999997E-2</v>
      </c>
      <c r="Q87" t="s">
        <v>236</v>
      </c>
      <c r="U87">
        <v>1.47E-2</v>
      </c>
      <c r="V87" t="s">
        <v>230</v>
      </c>
      <c r="Y87" s="79">
        <v>1.41E-2</v>
      </c>
      <c r="Z87" t="s">
        <v>237</v>
      </c>
    </row>
    <row r="88" spans="1:28" ht="27" thickBot="1" x14ac:dyDescent="0.35">
      <c r="A88" s="54" t="s">
        <v>207</v>
      </c>
      <c r="B88" s="51" t="s">
        <v>23</v>
      </c>
      <c r="C88" s="51">
        <v>32</v>
      </c>
      <c r="D88" s="51"/>
      <c r="E88" s="51" t="s">
        <v>15</v>
      </c>
      <c r="F88" s="51">
        <v>39</v>
      </c>
      <c r="G88" s="51"/>
      <c r="H88" s="76">
        <v>-1978.71</v>
      </c>
      <c r="I88" s="50">
        <v>136.82</v>
      </c>
      <c r="J88" s="50">
        <v>16</v>
      </c>
      <c r="K88" s="76">
        <v>-14.46</v>
      </c>
      <c r="L88" s="50" t="s">
        <v>206</v>
      </c>
      <c r="M88" s="51" t="s">
        <v>216</v>
      </c>
      <c r="N88" s="65" t="s">
        <v>206</v>
      </c>
      <c r="R88">
        <v>32</v>
      </c>
      <c r="S88">
        <v>39</v>
      </c>
      <c r="W88" t="s">
        <v>239</v>
      </c>
      <c r="X88" t="s">
        <v>240</v>
      </c>
      <c r="AA88" t="s">
        <v>239</v>
      </c>
      <c r="AB88" t="s">
        <v>240</v>
      </c>
    </row>
    <row r="89" spans="1:28" ht="27" thickBot="1" x14ac:dyDescent="0.35">
      <c r="A89" s="54" t="s">
        <v>207</v>
      </c>
      <c r="B89" s="51" t="s">
        <v>23</v>
      </c>
      <c r="C89" s="51">
        <v>39</v>
      </c>
      <c r="D89" s="51"/>
      <c r="E89" s="51" t="s">
        <v>15</v>
      </c>
      <c r="F89" s="51">
        <v>32</v>
      </c>
      <c r="G89" s="51"/>
      <c r="H89" s="50">
        <v>1490.28</v>
      </c>
      <c r="I89" s="50">
        <v>136.82</v>
      </c>
      <c r="J89" s="50">
        <v>16</v>
      </c>
      <c r="K89" s="50">
        <v>10.89</v>
      </c>
      <c r="L89" s="50" t="s">
        <v>206</v>
      </c>
      <c r="M89" s="51" t="s">
        <v>216</v>
      </c>
      <c r="N89" s="65" t="s">
        <v>206</v>
      </c>
      <c r="Q89" t="s">
        <v>23</v>
      </c>
      <c r="R89" s="8">
        <f>E59</f>
        <v>1248.53</v>
      </c>
      <c r="S89" s="8">
        <f>E60</f>
        <v>2763.77</v>
      </c>
      <c r="V89" t="s">
        <v>23</v>
      </c>
      <c r="W89" s="8">
        <f>E63</f>
        <v>2002.05</v>
      </c>
      <c r="X89" s="8">
        <f>E64</f>
        <v>2010.24</v>
      </c>
      <c r="Z89">
        <v>32</v>
      </c>
      <c r="AA89" s="8">
        <f>E67</f>
        <v>1256</v>
      </c>
      <c r="AB89" s="8">
        <f>E68</f>
        <v>1266.02</v>
      </c>
    </row>
    <row r="90" spans="1:28" ht="27" thickBot="1" x14ac:dyDescent="0.35">
      <c r="A90" s="54" t="s">
        <v>207</v>
      </c>
      <c r="B90" s="51" t="s">
        <v>23</v>
      </c>
      <c r="C90" s="51">
        <v>39</v>
      </c>
      <c r="D90" s="51"/>
      <c r="E90" s="51" t="s">
        <v>15</v>
      </c>
      <c r="F90" s="51">
        <v>39</v>
      </c>
      <c r="G90" s="51"/>
      <c r="H90" s="76">
        <v>-463.47</v>
      </c>
      <c r="I90" s="50">
        <v>136.82</v>
      </c>
      <c r="J90" s="50">
        <v>16</v>
      </c>
      <c r="K90" s="76">
        <v>-3.39</v>
      </c>
      <c r="L90" s="50">
        <v>3.8E-3</v>
      </c>
      <c r="M90" s="51" t="s">
        <v>216</v>
      </c>
      <c r="N90" s="65">
        <v>2.2499999999999999E-2</v>
      </c>
      <c r="Q90" t="s">
        <v>15</v>
      </c>
      <c r="R90" s="8">
        <f>E61</f>
        <v>1273.49</v>
      </c>
      <c r="S90" s="8">
        <f>E62</f>
        <v>3227.24</v>
      </c>
      <c r="V90" t="s">
        <v>15</v>
      </c>
      <c r="W90" s="8">
        <f>E65</f>
        <v>2510.83</v>
      </c>
      <c r="X90" s="8">
        <f>E66</f>
        <v>1989.9</v>
      </c>
      <c r="Z90">
        <v>39</v>
      </c>
      <c r="AA90" s="8">
        <f>E69</f>
        <v>3256.89</v>
      </c>
      <c r="AB90" s="8">
        <f>E70</f>
        <v>2734.12</v>
      </c>
    </row>
    <row r="91" spans="1:28" ht="27" thickBot="1" x14ac:dyDescent="0.35">
      <c r="A91" s="54" t="s">
        <v>207</v>
      </c>
      <c r="B91" s="51" t="s">
        <v>15</v>
      </c>
      <c r="C91" s="51">
        <v>32</v>
      </c>
      <c r="D91" s="51"/>
      <c r="E91" s="51" t="s">
        <v>15</v>
      </c>
      <c r="F91" s="51">
        <v>39</v>
      </c>
      <c r="G91" s="51"/>
      <c r="H91" s="76">
        <v>-1953.75</v>
      </c>
      <c r="I91" s="50">
        <v>136.82</v>
      </c>
      <c r="J91" s="50">
        <v>16</v>
      </c>
      <c r="K91" s="76">
        <v>-14.28</v>
      </c>
      <c r="L91" s="50" t="s">
        <v>206</v>
      </c>
      <c r="M91" s="51" t="s">
        <v>216</v>
      </c>
      <c r="N91" s="65" t="s">
        <v>206</v>
      </c>
    </row>
    <row r="92" spans="1:28" ht="27" thickBot="1" x14ac:dyDescent="0.35">
      <c r="A92" s="54" t="s">
        <v>146</v>
      </c>
      <c r="B92" s="51" t="s">
        <v>23</v>
      </c>
      <c r="C92" s="51"/>
      <c r="D92" s="51">
        <v>0</v>
      </c>
      <c r="E92" s="51" t="s">
        <v>23</v>
      </c>
      <c r="F92" s="51"/>
      <c r="G92" s="51">
        <v>1</v>
      </c>
      <c r="H92" s="76">
        <v>-8.1910000000000007</v>
      </c>
      <c r="I92" s="50">
        <v>136.82</v>
      </c>
      <c r="J92" s="50">
        <v>16</v>
      </c>
      <c r="K92" s="76">
        <v>-0.06</v>
      </c>
      <c r="L92" s="50">
        <v>0.95299999999999996</v>
      </c>
      <c r="M92" s="51" t="s">
        <v>216</v>
      </c>
      <c r="N92" s="65">
        <v>1</v>
      </c>
      <c r="Q92" t="s">
        <v>241</v>
      </c>
      <c r="R92" t="s">
        <v>253</v>
      </c>
      <c r="V92" t="s">
        <v>245</v>
      </c>
      <c r="W92" t="s">
        <v>253</v>
      </c>
      <c r="AA92" t="s">
        <v>249</v>
      </c>
      <c r="AB92" t="s">
        <v>253</v>
      </c>
    </row>
    <row r="93" spans="1:28" ht="27" thickBot="1" x14ac:dyDescent="0.35">
      <c r="A93" s="54" t="s">
        <v>146</v>
      </c>
      <c r="B93" s="51" t="s">
        <v>23</v>
      </c>
      <c r="C93" s="51"/>
      <c r="D93" s="51">
        <v>0</v>
      </c>
      <c r="E93" s="51" t="s">
        <v>15</v>
      </c>
      <c r="F93" s="51"/>
      <c r="G93" s="51">
        <v>0</v>
      </c>
      <c r="H93" s="76">
        <v>-508.78</v>
      </c>
      <c r="I93" s="50">
        <v>136.82</v>
      </c>
      <c r="J93" s="50">
        <v>16</v>
      </c>
      <c r="K93" s="76">
        <v>-3.72</v>
      </c>
      <c r="L93" s="50">
        <v>1.9E-3</v>
      </c>
      <c r="M93" s="51" t="s">
        <v>216</v>
      </c>
      <c r="N93" s="65">
        <v>1.12E-2</v>
      </c>
      <c r="Q93" t="s">
        <v>242</v>
      </c>
      <c r="R93" t="s">
        <v>253</v>
      </c>
      <c r="V93" t="s">
        <v>246</v>
      </c>
      <c r="W93" t="s">
        <v>253</v>
      </c>
      <c r="AA93" t="s">
        <v>250</v>
      </c>
      <c r="AB93" t="s">
        <v>253</v>
      </c>
    </row>
    <row r="94" spans="1:28" ht="27" thickBot="1" x14ac:dyDescent="0.35">
      <c r="A94" s="54" t="s">
        <v>146</v>
      </c>
      <c r="B94" s="51" t="s">
        <v>23</v>
      </c>
      <c r="C94" s="51"/>
      <c r="D94" s="51">
        <v>0</v>
      </c>
      <c r="E94" s="51" t="s">
        <v>15</v>
      </c>
      <c r="F94" s="51"/>
      <c r="G94" s="51">
        <v>1</v>
      </c>
      <c r="H94" s="50">
        <v>12.1549</v>
      </c>
      <c r="I94" s="50">
        <v>136.82</v>
      </c>
      <c r="J94" s="50">
        <v>16</v>
      </c>
      <c r="K94" s="50">
        <v>0.09</v>
      </c>
      <c r="L94" s="50">
        <v>0.93030000000000002</v>
      </c>
      <c r="M94" s="51" t="s">
        <v>216</v>
      </c>
      <c r="N94" s="65">
        <v>1</v>
      </c>
      <c r="Q94" t="s">
        <v>243</v>
      </c>
      <c r="R94" t="s">
        <v>254</v>
      </c>
      <c r="V94" t="s">
        <v>247</v>
      </c>
      <c r="W94" t="s">
        <v>253</v>
      </c>
      <c r="AA94" t="s">
        <v>251</v>
      </c>
      <c r="AB94" t="s">
        <v>254</v>
      </c>
    </row>
    <row r="95" spans="1:28" ht="27" thickBot="1" x14ac:dyDescent="0.35">
      <c r="A95" s="54" t="s">
        <v>146</v>
      </c>
      <c r="B95" s="51" t="s">
        <v>23</v>
      </c>
      <c r="C95" s="51"/>
      <c r="D95" s="51">
        <v>1</v>
      </c>
      <c r="E95" s="51" t="s">
        <v>15</v>
      </c>
      <c r="F95" s="51"/>
      <c r="G95" s="51">
        <v>0</v>
      </c>
      <c r="H95" s="76">
        <v>-500.59</v>
      </c>
      <c r="I95" s="50">
        <v>136.82</v>
      </c>
      <c r="J95" s="50">
        <v>16</v>
      </c>
      <c r="K95" s="76">
        <v>-3.66</v>
      </c>
      <c r="L95" s="50">
        <v>2.0999999999999999E-3</v>
      </c>
      <c r="M95" s="51" t="s">
        <v>216</v>
      </c>
      <c r="N95" s="65">
        <v>1.2699999999999999E-2</v>
      </c>
      <c r="Q95" t="s">
        <v>244</v>
      </c>
      <c r="R95" t="s">
        <v>255</v>
      </c>
      <c r="V95" t="s">
        <v>248</v>
      </c>
      <c r="W95" t="s">
        <v>254</v>
      </c>
      <c r="AA95" t="s">
        <v>252</v>
      </c>
      <c r="AB95" t="s">
        <v>255</v>
      </c>
    </row>
    <row r="96" spans="1:28" ht="27" thickBot="1" x14ac:dyDescent="0.35">
      <c r="A96" s="54" t="s">
        <v>146</v>
      </c>
      <c r="B96" s="51" t="s">
        <v>23</v>
      </c>
      <c r="C96" s="51"/>
      <c r="D96" s="51">
        <v>1</v>
      </c>
      <c r="E96" s="51" t="s">
        <v>15</v>
      </c>
      <c r="F96" s="51"/>
      <c r="G96" s="51">
        <v>1</v>
      </c>
      <c r="H96" s="50">
        <v>20.3459</v>
      </c>
      <c r="I96" s="50">
        <v>136.82</v>
      </c>
      <c r="J96" s="50">
        <v>16</v>
      </c>
      <c r="K96" s="50">
        <v>0.15</v>
      </c>
      <c r="L96" s="50">
        <v>0.88360000000000005</v>
      </c>
      <c r="M96" s="51" t="s">
        <v>216</v>
      </c>
      <c r="N96" s="65">
        <v>1</v>
      </c>
    </row>
    <row r="97" spans="1:14" ht="27" thickBot="1" x14ac:dyDescent="0.35">
      <c r="A97" s="54" t="s">
        <v>146</v>
      </c>
      <c r="B97" s="51" t="s">
        <v>15</v>
      </c>
      <c r="C97" s="51"/>
      <c r="D97" s="51">
        <v>0</v>
      </c>
      <c r="E97" s="51" t="s">
        <v>15</v>
      </c>
      <c r="F97" s="51"/>
      <c r="G97" s="51">
        <v>1</v>
      </c>
      <c r="H97" s="50">
        <v>520.94000000000005</v>
      </c>
      <c r="I97" s="50">
        <v>136.82</v>
      </c>
      <c r="J97" s="50">
        <v>16</v>
      </c>
      <c r="K97" s="50">
        <v>3.81</v>
      </c>
      <c r="L97" s="50">
        <v>1.5E-3</v>
      </c>
      <c r="M97" s="51" t="s">
        <v>216</v>
      </c>
      <c r="N97" s="65">
        <v>9.2999999999999992E-3</v>
      </c>
    </row>
    <row r="98" spans="1:14" ht="27" thickBot="1" x14ac:dyDescent="0.35">
      <c r="A98" s="54" t="s">
        <v>208</v>
      </c>
      <c r="B98" s="51"/>
      <c r="C98" s="51">
        <v>32</v>
      </c>
      <c r="D98" s="51">
        <v>0</v>
      </c>
      <c r="E98" s="51"/>
      <c r="F98" s="51">
        <v>32</v>
      </c>
      <c r="G98" s="51">
        <v>1</v>
      </c>
      <c r="H98" s="76">
        <v>-10.023999999999999</v>
      </c>
      <c r="I98" s="50">
        <v>136.82</v>
      </c>
      <c r="J98" s="50">
        <v>16</v>
      </c>
      <c r="K98" s="76">
        <v>-7.0000000000000007E-2</v>
      </c>
      <c r="L98" s="50">
        <v>0.9425</v>
      </c>
      <c r="M98" s="51" t="s">
        <v>216</v>
      </c>
      <c r="N98" s="65">
        <v>1</v>
      </c>
    </row>
    <row r="99" spans="1:14" ht="27" thickBot="1" x14ac:dyDescent="0.35">
      <c r="A99" s="54" t="s">
        <v>208</v>
      </c>
      <c r="B99" s="51"/>
      <c r="C99" s="51">
        <v>32</v>
      </c>
      <c r="D99" s="51">
        <v>0</v>
      </c>
      <c r="E99" s="51"/>
      <c r="F99" s="51">
        <v>39</v>
      </c>
      <c r="G99" s="51">
        <v>0</v>
      </c>
      <c r="H99" s="76">
        <v>-2000.89</v>
      </c>
      <c r="I99" s="50">
        <v>136.82</v>
      </c>
      <c r="J99" s="50">
        <v>16</v>
      </c>
      <c r="K99" s="76">
        <v>-14.62</v>
      </c>
      <c r="L99" s="50" t="s">
        <v>206</v>
      </c>
      <c r="M99" s="51" t="s">
        <v>216</v>
      </c>
      <c r="N99" s="65" t="s">
        <v>206</v>
      </c>
    </row>
    <row r="100" spans="1:14" ht="27" thickBot="1" x14ac:dyDescent="0.35">
      <c r="A100" s="54" t="s">
        <v>208</v>
      </c>
      <c r="B100" s="51"/>
      <c r="C100" s="51">
        <v>32</v>
      </c>
      <c r="D100" s="51">
        <v>0</v>
      </c>
      <c r="E100" s="51"/>
      <c r="F100" s="51">
        <v>39</v>
      </c>
      <c r="G100" s="51">
        <v>1</v>
      </c>
      <c r="H100" s="76">
        <v>-1478.12</v>
      </c>
      <c r="I100" s="50">
        <v>136.82</v>
      </c>
      <c r="J100" s="50">
        <v>16</v>
      </c>
      <c r="K100" s="76">
        <v>-10.8</v>
      </c>
      <c r="L100" s="50" t="s">
        <v>206</v>
      </c>
      <c r="M100" s="51" t="s">
        <v>216</v>
      </c>
      <c r="N100" s="65" t="s">
        <v>206</v>
      </c>
    </row>
    <row r="101" spans="1:14" ht="27" thickBot="1" x14ac:dyDescent="0.35">
      <c r="A101" s="54" t="s">
        <v>208</v>
      </c>
      <c r="B101" s="51"/>
      <c r="C101" s="51">
        <v>32</v>
      </c>
      <c r="D101" s="51">
        <v>1</v>
      </c>
      <c r="E101" s="51"/>
      <c r="F101" s="51">
        <v>39</v>
      </c>
      <c r="G101" s="51">
        <v>0</v>
      </c>
      <c r="H101" s="76">
        <v>-1990.86</v>
      </c>
      <c r="I101" s="50">
        <v>136.82</v>
      </c>
      <c r="J101" s="50">
        <v>16</v>
      </c>
      <c r="K101" s="76">
        <v>-14.55</v>
      </c>
      <c r="L101" s="50" t="s">
        <v>206</v>
      </c>
      <c r="M101" s="51" t="s">
        <v>216</v>
      </c>
      <c r="N101" s="65" t="s">
        <v>206</v>
      </c>
    </row>
    <row r="102" spans="1:14" ht="27" thickBot="1" x14ac:dyDescent="0.35">
      <c r="A102" s="54" t="s">
        <v>208</v>
      </c>
      <c r="B102" s="51"/>
      <c r="C102" s="51">
        <v>32</v>
      </c>
      <c r="D102" s="51">
        <v>1</v>
      </c>
      <c r="E102" s="51"/>
      <c r="F102" s="51">
        <v>39</v>
      </c>
      <c r="G102" s="51">
        <v>1</v>
      </c>
      <c r="H102" s="76">
        <v>-1468.1</v>
      </c>
      <c r="I102" s="50">
        <v>136.82</v>
      </c>
      <c r="J102" s="50">
        <v>16</v>
      </c>
      <c r="K102" s="76">
        <v>-10.73</v>
      </c>
      <c r="L102" s="50" t="s">
        <v>206</v>
      </c>
      <c r="M102" s="51" t="s">
        <v>216</v>
      </c>
      <c r="N102" s="65" t="s">
        <v>206</v>
      </c>
    </row>
    <row r="103" spans="1:14" ht="27" thickBot="1" x14ac:dyDescent="0.35">
      <c r="A103" s="54" t="s">
        <v>208</v>
      </c>
      <c r="B103" s="51"/>
      <c r="C103" s="51">
        <v>39</v>
      </c>
      <c r="D103" s="51">
        <v>0</v>
      </c>
      <c r="E103" s="51"/>
      <c r="F103" s="51">
        <v>39</v>
      </c>
      <c r="G103" s="51">
        <v>1</v>
      </c>
      <c r="H103" s="50">
        <v>522.77</v>
      </c>
      <c r="I103" s="50">
        <v>136.82</v>
      </c>
      <c r="J103" s="50">
        <v>16</v>
      </c>
      <c r="K103" s="50">
        <v>3.82</v>
      </c>
      <c r="L103" s="50">
        <v>1.5E-3</v>
      </c>
      <c r="M103" s="51" t="s">
        <v>216</v>
      </c>
      <c r="N103" s="65">
        <v>8.9999999999999993E-3</v>
      </c>
    </row>
    <row r="104" spans="1:14" ht="40.200000000000003" thickBot="1" x14ac:dyDescent="0.35">
      <c r="A104" s="54" t="s">
        <v>209</v>
      </c>
      <c r="B104" s="51" t="s">
        <v>23</v>
      </c>
      <c r="C104" s="51">
        <v>32</v>
      </c>
      <c r="D104" s="51">
        <v>0</v>
      </c>
      <c r="E104" s="51" t="s">
        <v>23</v>
      </c>
      <c r="F104" s="51">
        <v>32</v>
      </c>
      <c r="G104" s="51">
        <v>1</v>
      </c>
      <c r="H104" s="76">
        <v>-120.52</v>
      </c>
      <c r="I104" s="50">
        <v>193.49</v>
      </c>
      <c r="J104" s="50">
        <v>16</v>
      </c>
      <c r="K104" s="76">
        <v>-0.62</v>
      </c>
      <c r="L104" s="50">
        <v>0.54220000000000002</v>
      </c>
      <c r="M104" s="51" t="s">
        <v>216</v>
      </c>
      <c r="N104" s="65">
        <v>1</v>
      </c>
    </row>
    <row r="105" spans="1:14" ht="40.200000000000003" thickBot="1" x14ac:dyDescent="0.35">
      <c r="A105" s="54" t="s">
        <v>209</v>
      </c>
      <c r="B105" s="51" t="s">
        <v>23</v>
      </c>
      <c r="C105" s="51">
        <v>32</v>
      </c>
      <c r="D105" s="51">
        <v>0</v>
      </c>
      <c r="E105" s="51" t="s">
        <v>23</v>
      </c>
      <c r="F105" s="51">
        <v>39</v>
      </c>
      <c r="G105" s="51">
        <v>0</v>
      </c>
      <c r="H105" s="76">
        <v>-1627.56</v>
      </c>
      <c r="I105" s="50">
        <v>193.49</v>
      </c>
      <c r="J105" s="50">
        <v>16</v>
      </c>
      <c r="K105" s="76">
        <v>-8.41</v>
      </c>
      <c r="L105" s="50" t="s">
        <v>206</v>
      </c>
      <c r="M105" s="51" t="s">
        <v>216</v>
      </c>
      <c r="N105" s="65" t="s">
        <v>206</v>
      </c>
    </row>
    <row r="106" spans="1:14" ht="40.200000000000003" thickBot="1" x14ac:dyDescent="0.35">
      <c r="A106" s="54" t="s">
        <v>209</v>
      </c>
      <c r="B106" s="51" t="s">
        <v>23</v>
      </c>
      <c r="C106" s="51">
        <v>32</v>
      </c>
      <c r="D106" s="51">
        <v>0</v>
      </c>
      <c r="E106" s="51" t="s">
        <v>23</v>
      </c>
      <c r="F106" s="51">
        <v>39</v>
      </c>
      <c r="G106" s="51">
        <v>1</v>
      </c>
      <c r="H106" s="76">
        <v>-1523.43</v>
      </c>
      <c r="I106" s="50">
        <v>193.49</v>
      </c>
      <c r="J106" s="50">
        <v>16</v>
      </c>
      <c r="K106" s="76">
        <v>-7.87</v>
      </c>
      <c r="L106" s="50" t="s">
        <v>206</v>
      </c>
      <c r="M106" s="51" t="s">
        <v>216</v>
      </c>
      <c r="N106" s="65" t="s">
        <v>206</v>
      </c>
    </row>
    <row r="107" spans="1:14" ht="40.200000000000003" thickBot="1" x14ac:dyDescent="0.35">
      <c r="A107" s="54" t="s">
        <v>209</v>
      </c>
      <c r="B107" s="51" t="s">
        <v>23</v>
      </c>
      <c r="C107" s="51">
        <v>32</v>
      </c>
      <c r="D107" s="51">
        <v>0</v>
      </c>
      <c r="E107" s="51" t="s">
        <v>15</v>
      </c>
      <c r="F107" s="51">
        <v>32</v>
      </c>
      <c r="G107" s="51">
        <v>0</v>
      </c>
      <c r="H107" s="76">
        <v>-135.44999999999999</v>
      </c>
      <c r="I107" s="50">
        <v>193.49</v>
      </c>
      <c r="J107" s="50">
        <v>16</v>
      </c>
      <c r="K107" s="76">
        <v>-0.7</v>
      </c>
      <c r="L107" s="50">
        <v>0.49399999999999999</v>
      </c>
      <c r="M107" s="51" t="s">
        <v>216</v>
      </c>
      <c r="N107" s="65">
        <v>1</v>
      </c>
    </row>
    <row r="108" spans="1:14" ht="40.200000000000003" thickBot="1" x14ac:dyDescent="0.35">
      <c r="A108" s="54" t="s">
        <v>209</v>
      </c>
      <c r="B108" s="51" t="s">
        <v>23</v>
      </c>
      <c r="C108" s="51">
        <v>32</v>
      </c>
      <c r="D108" s="51">
        <v>0</v>
      </c>
      <c r="E108" s="51" t="s">
        <v>15</v>
      </c>
      <c r="F108" s="51">
        <v>32</v>
      </c>
      <c r="G108" s="51">
        <v>1</v>
      </c>
      <c r="H108" s="76">
        <v>-34.983499999999999</v>
      </c>
      <c r="I108" s="50">
        <v>193.49</v>
      </c>
      <c r="J108" s="50">
        <v>16</v>
      </c>
      <c r="K108" s="76">
        <v>-0.18</v>
      </c>
      <c r="L108" s="50">
        <v>0.85880000000000001</v>
      </c>
      <c r="M108" s="51" t="s">
        <v>216</v>
      </c>
      <c r="N108" s="65">
        <v>1</v>
      </c>
    </row>
    <row r="109" spans="1:14" ht="40.200000000000003" thickBot="1" x14ac:dyDescent="0.35">
      <c r="A109" s="54" t="s">
        <v>209</v>
      </c>
      <c r="B109" s="51" t="s">
        <v>23</v>
      </c>
      <c r="C109" s="51">
        <v>32</v>
      </c>
      <c r="D109" s="51">
        <v>0</v>
      </c>
      <c r="E109" s="51" t="s">
        <v>15</v>
      </c>
      <c r="F109" s="51">
        <v>39</v>
      </c>
      <c r="G109" s="51">
        <v>0</v>
      </c>
      <c r="H109" s="76">
        <v>-2509.67</v>
      </c>
      <c r="I109" s="50">
        <v>193.49</v>
      </c>
      <c r="J109" s="50">
        <v>16</v>
      </c>
      <c r="K109" s="76">
        <v>-12.97</v>
      </c>
      <c r="L109" s="50" t="s">
        <v>206</v>
      </c>
      <c r="M109" s="51" t="s">
        <v>216</v>
      </c>
      <c r="N109" s="65" t="s">
        <v>206</v>
      </c>
    </row>
    <row r="110" spans="1:14" ht="40.200000000000003" thickBot="1" x14ac:dyDescent="0.35">
      <c r="A110" s="54" t="s">
        <v>209</v>
      </c>
      <c r="B110" s="51" t="s">
        <v>23</v>
      </c>
      <c r="C110" s="51">
        <v>32</v>
      </c>
      <c r="D110" s="51">
        <v>0</v>
      </c>
      <c r="E110" s="51" t="s">
        <v>15</v>
      </c>
      <c r="F110" s="51">
        <v>39</v>
      </c>
      <c r="G110" s="51">
        <v>1</v>
      </c>
      <c r="H110" s="76">
        <v>-1568.27</v>
      </c>
      <c r="I110" s="50">
        <v>193.49</v>
      </c>
      <c r="J110" s="50">
        <v>16</v>
      </c>
      <c r="K110" s="76">
        <v>-8.11</v>
      </c>
      <c r="L110" s="50" t="s">
        <v>206</v>
      </c>
      <c r="M110" s="51" t="s">
        <v>216</v>
      </c>
      <c r="N110" s="65" t="s">
        <v>206</v>
      </c>
    </row>
    <row r="111" spans="1:14" ht="40.200000000000003" thickBot="1" x14ac:dyDescent="0.35">
      <c r="A111" s="54" t="s">
        <v>209</v>
      </c>
      <c r="B111" s="51" t="s">
        <v>23</v>
      </c>
      <c r="C111" s="51">
        <v>32</v>
      </c>
      <c r="D111" s="51">
        <v>1</v>
      </c>
      <c r="E111" s="51" t="s">
        <v>23</v>
      </c>
      <c r="F111" s="51">
        <v>39</v>
      </c>
      <c r="G111" s="51">
        <v>0</v>
      </c>
      <c r="H111" s="76">
        <v>-1507.04</v>
      </c>
      <c r="I111" s="50">
        <v>193.49</v>
      </c>
      <c r="J111" s="50">
        <v>16</v>
      </c>
      <c r="K111" s="76">
        <v>-7.79</v>
      </c>
      <c r="L111" s="50" t="s">
        <v>206</v>
      </c>
      <c r="M111" s="51" t="s">
        <v>216</v>
      </c>
      <c r="N111" s="65" t="s">
        <v>206</v>
      </c>
    </row>
    <row r="112" spans="1:14" ht="40.200000000000003" thickBot="1" x14ac:dyDescent="0.35">
      <c r="A112" s="54" t="s">
        <v>209</v>
      </c>
      <c r="B112" s="51" t="s">
        <v>23</v>
      </c>
      <c r="C112" s="51">
        <v>32</v>
      </c>
      <c r="D112" s="51">
        <v>1</v>
      </c>
      <c r="E112" s="51" t="s">
        <v>23</v>
      </c>
      <c r="F112" s="51">
        <v>39</v>
      </c>
      <c r="G112" s="51">
        <v>1</v>
      </c>
      <c r="H112" s="76">
        <v>-1402.91</v>
      </c>
      <c r="I112" s="50">
        <v>193.49</v>
      </c>
      <c r="J112" s="50">
        <v>16</v>
      </c>
      <c r="K112" s="76">
        <v>-7.25</v>
      </c>
      <c r="L112" s="50" t="s">
        <v>206</v>
      </c>
      <c r="M112" s="51" t="s">
        <v>216</v>
      </c>
      <c r="N112" s="65" t="s">
        <v>206</v>
      </c>
    </row>
    <row r="113" spans="1:14" ht="40.200000000000003" thickBot="1" x14ac:dyDescent="0.35">
      <c r="A113" s="54" t="s">
        <v>209</v>
      </c>
      <c r="B113" s="51" t="s">
        <v>23</v>
      </c>
      <c r="C113" s="51">
        <v>32</v>
      </c>
      <c r="D113" s="51">
        <v>1</v>
      </c>
      <c r="E113" s="51" t="s">
        <v>15</v>
      </c>
      <c r="F113" s="51">
        <v>32</v>
      </c>
      <c r="G113" s="51">
        <v>0</v>
      </c>
      <c r="H113" s="76">
        <v>-14.935600000000001</v>
      </c>
      <c r="I113" s="50">
        <v>193.49</v>
      </c>
      <c r="J113" s="50">
        <v>16</v>
      </c>
      <c r="K113" s="76">
        <v>-0.08</v>
      </c>
      <c r="L113" s="50">
        <v>0.93940000000000001</v>
      </c>
      <c r="M113" s="51" t="s">
        <v>216</v>
      </c>
      <c r="N113" s="65">
        <v>1</v>
      </c>
    </row>
    <row r="114" spans="1:14" ht="40.200000000000003" thickBot="1" x14ac:dyDescent="0.35">
      <c r="A114" s="54" t="s">
        <v>209</v>
      </c>
      <c r="B114" s="51" t="s">
        <v>23</v>
      </c>
      <c r="C114" s="51">
        <v>32</v>
      </c>
      <c r="D114" s="51">
        <v>1</v>
      </c>
      <c r="E114" s="51" t="s">
        <v>15</v>
      </c>
      <c r="F114" s="51">
        <v>32</v>
      </c>
      <c r="G114" s="51">
        <v>1</v>
      </c>
      <c r="H114" s="50">
        <v>85.532600000000002</v>
      </c>
      <c r="I114" s="50">
        <v>193.49</v>
      </c>
      <c r="J114" s="50">
        <v>16</v>
      </c>
      <c r="K114" s="50">
        <v>0.44</v>
      </c>
      <c r="L114" s="50">
        <v>0.66439999999999999</v>
      </c>
      <c r="M114" s="51" t="s">
        <v>216</v>
      </c>
      <c r="N114" s="65">
        <v>1</v>
      </c>
    </row>
    <row r="115" spans="1:14" ht="40.200000000000003" thickBot="1" x14ac:dyDescent="0.35">
      <c r="A115" s="54" t="s">
        <v>209</v>
      </c>
      <c r="B115" s="51" t="s">
        <v>23</v>
      </c>
      <c r="C115" s="51">
        <v>32</v>
      </c>
      <c r="D115" s="51">
        <v>1</v>
      </c>
      <c r="E115" s="51" t="s">
        <v>15</v>
      </c>
      <c r="F115" s="51">
        <v>39</v>
      </c>
      <c r="G115" s="51">
        <v>0</v>
      </c>
      <c r="H115" s="76">
        <v>-2389.15</v>
      </c>
      <c r="I115" s="50">
        <v>193.49</v>
      </c>
      <c r="J115" s="50">
        <v>16</v>
      </c>
      <c r="K115" s="76">
        <v>-12.35</v>
      </c>
      <c r="L115" s="50" t="s">
        <v>206</v>
      </c>
      <c r="M115" s="51" t="s">
        <v>216</v>
      </c>
      <c r="N115" s="65" t="s">
        <v>206</v>
      </c>
    </row>
    <row r="116" spans="1:14" ht="40.200000000000003" thickBot="1" x14ac:dyDescent="0.35">
      <c r="A116" s="54" t="s">
        <v>209</v>
      </c>
      <c r="B116" s="51" t="s">
        <v>23</v>
      </c>
      <c r="C116" s="51">
        <v>32</v>
      </c>
      <c r="D116" s="51">
        <v>1</v>
      </c>
      <c r="E116" s="51" t="s">
        <v>15</v>
      </c>
      <c r="F116" s="51">
        <v>39</v>
      </c>
      <c r="G116" s="51">
        <v>1</v>
      </c>
      <c r="H116" s="76">
        <v>-1447.75</v>
      </c>
      <c r="I116" s="50">
        <v>193.49</v>
      </c>
      <c r="J116" s="50">
        <v>16</v>
      </c>
      <c r="K116" s="76">
        <v>-7.48</v>
      </c>
      <c r="L116" s="50" t="s">
        <v>206</v>
      </c>
      <c r="M116" s="51" t="s">
        <v>216</v>
      </c>
      <c r="N116" s="65" t="s">
        <v>206</v>
      </c>
    </row>
    <row r="117" spans="1:14" ht="40.200000000000003" thickBot="1" x14ac:dyDescent="0.35">
      <c r="A117" s="54" t="s">
        <v>209</v>
      </c>
      <c r="B117" s="51" t="s">
        <v>23</v>
      </c>
      <c r="C117" s="51">
        <v>39</v>
      </c>
      <c r="D117" s="51">
        <v>0</v>
      </c>
      <c r="E117" s="51" t="s">
        <v>23</v>
      </c>
      <c r="F117" s="51">
        <v>39</v>
      </c>
      <c r="G117" s="51">
        <v>1</v>
      </c>
      <c r="H117" s="50">
        <v>104.13</v>
      </c>
      <c r="I117" s="50">
        <v>193.49</v>
      </c>
      <c r="J117" s="50">
        <v>16</v>
      </c>
      <c r="K117" s="50">
        <v>0.54</v>
      </c>
      <c r="L117" s="50">
        <v>0.59789999999999999</v>
      </c>
      <c r="M117" s="51" t="s">
        <v>216</v>
      </c>
      <c r="N117" s="65">
        <v>1</v>
      </c>
    </row>
    <row r="118" spans="1:14" ht="40.200000000000003" thickBot="1" x14ac:dyDescent="0.35">
      <c r="A118" s="54" t="s">
        <v>209</v>
      </c>
      <c r="B118" s="51" t="s">
        <v>23</v>
      </c>
      <c r="C118" s="51">
        <v>39</v>
      </c>
      <c r="D118" s="51">
        <v>0</v>
      </c>
      <c r="E118" s="51" t="s">
        <v>15</v>
      </c>
      <c r="F118" s="51">
        <v>32</v>
      </c>
      <c r="G118" s="51">
        <v>0</v>
      </c>
      <c r="H118" s="50">
        <v>1492.11</v>
      </c>
      <c r="I118" s="50">
        <v>193.49</v>
      </c>
      <c r="J118" s="50">
        <v>16</v>
      </c>
      <c r="K118" s="50">
        <v>7.71</v>
      </c>
      <c r="L118" s="50" t="s">
        <v>206</v>
      </c>
      <c r="M118" s="51" t="s">
        <v>216</v>
      </c>
      <c r="N118" s="65" t="s">
        <v>206</v>
      </c>
    </row>
    <row r="119" spans="1:14" ht="40.200000000000003" thickBot="1" x14ac:dyDescent="0.35">
      <c r="A119" s="54" t="s">
        <v>209</v>
      </c>
      <c r="B119" s="51" t="s">
        <v>23</v>
      </c>
      <c r="C119" s="51">
        <v>39</v>
      </c>
      <c r="D119" s="51">
        <v>0</v>
      </c>
      <c r="E119" s="51" t="s">
        <v>15</v>
      </c>
      <c r="F119" s="51">
        <v>32</v>
      </c>
      <c r="G119" s="51">
        <v>1</v>
      </c>
      <c r="H119" s="50">
        <v>1592.58</v>
      </c>
      <c r="I119" s="50">
        <v>193.49</v>
      </c>
      <c r="J119" s="50">
        <v>16</v>
      </c>
      <c r="K119" s="50">
        <v>8.23</v>
      </c>
      <c r="L119" s="50" t="s">
        <v>206</v>
      </c>
      <c r="M119" s="51" t="s">
        <v>216</v>
      </c>
      <c r="N119" s="65" t="s">
        <v>206</v>
      </c>
    </row>
    <row r="120" spans="1:14" ht="40.200000000000003" thickBot="1" x14ac:dyDescent="0.35">
      <c r="A120" s="54" t="s">
        <v>209</v>
      </c>
      <c r="B120" s="51" t="s">
        <v>23</v>
      </c>
      <c r="C120" s="51">
        <v>39</v>
      </c>
      <c r="D120" s="51">
        <v>0</v>
      </c>
      <c r="E120" s="51" t="s">
        <v>15</v>
      </c>
      <c r="F120" s="51">
        <v>39</v>
      </c>
      <c r="G120" s="51">
        <v>0</v>
      </c>
      <c r="H120" s="76">
        <v>-882.11</v>
      </c>
      <c r="I120" s="50">
        <v>193.49</v>
      </c>
      <c r="J120" s="50">
        <v>16</v>
      </c>
      <c r="K120" s="76">
        <v>-4.5599999999999996</v>
      </c>
      <c r="L120" s="50">
        <v>2.9999999999999997E-4</v>
      </c>
      <c r="M120" s="51" t="s">
        <v>216</v>
      </c>
      <c r="N120" s="65">
        <v>8.9999999999999993E-3</v>
      </c>
    </row>
    <row r="121" spans="1:14" ht="40.200000000000003" thickBot="1" x14ac:dyDescent="0.35">
      <c r="A121" s="54" t="s">
        <v>209</v>
      </c>
      <c r="B121" s="51" t="s">
        <v>23</v>
      </c>
      <c r="C121" s="51">
        <v>39</v>
      </c>
      <c r="D121" s="51">
        <v>0</v>
      </c>
      <c r="E121" s="51" t="s">
        <v>15</v>
      </c>
      <c r="F121" s="51">
        <v>39</v>
      </c>
      <c r="G121" s="51">
        <v>1</v>
      </c>
      <c r="H121" s="50">
        <v>59.293399999999998</v>
      </c>
      <c r="I121" s="50">
        <v>193.49</v>
      </c>
      <c r="J121" s="50">
        <v>16</v>
      </c>
      <c r="K121" s="50">
        <v>0.31</v>
      </c>
      <c r="L121" s="50">
        <v>0.76319999999999999</v>
      </c>
      <c r="M121" s="51" t="s">
        <v>216</v>
      </c>
      <c r="N121" s="65">
        <v>1</v>
      </c>
    </row>
    <row r="122" spans="1:14" ht="40.200000000000003" thickBot="1" x14ac:dyDescent="0.35">
      <c r="A122" s="54" t="s">
        <v>209</v>
      </c>
      <c r="B122" s="51" t="s">
        <v>23</v>
      </c>
      <c r="C122" s="51">
        <v>39</v>
      </c>
      <c r="D122" s="51">
        <v>1</v>
      </c>
      <c r="E122" s="51" t="s">
        <v>15</v>
      </c>
      <c r="F122" s="51">
        <v>32</v>
      </c>
      <c r="G122" s="51">
        <v>0</v>
      </c>
      <c r="H122" s="50">
        <v>1387.97</v>
      </c>
      <c r="I122" s="50">
        <v>193.49</v>
      </c>
      <c r="J122" s="50">
        <v>16</v>
      </c>
      <c r="K122" s="50">
        <v>7.17</v>
      </c>
      <c r="L122" s="50" t="s">
        <v>206</v>
      </c>
      <c r="M122" s="51" t="s">
        <v>216</v>
      </c>
      <c r="N122" s="65" t="s">
        <v>206</v>
      </c>
    </row>
    <row r="123" spans="1:14" ht="40.200000000000003" thickBot="1" x14ac:dyDescent="0.35">
      <c r="A123" s="54" t="s">
        <v>209</v>
      </c>
      <c r="B123" s="51" t="s">
        <v>23</v>
      </c>
      <c r="C123" s="51">
        <v>39</v>
      </c>
      <c r="D123" s="51">
        <v>1</v>
      </c>
      <c r="E123" s="51" t="s">
        <v>15</v>
      </c>
      <c r="F123" s="51">
        <v>32</v>
      </c>
      <c r="G123" s="51">
        <v>1</v>
      </c>
      <c r="H123" s="50">
        <v>1488.44</v>
      </c>
      <c r="I123" s="50">
        <v>193.49</v>
      </c>
      <c r="J123" s="50">
        <v>16</v>
      </c>
      <c r="K123" s="50">
        <v>7.69</v>
      </c>
      <c r="L123" s="50" t="s">
        <v>206</v>
      </c>
      <c r="M123" s="51" t="s">
        <v>216</v>
      </c>
      <c r="N123" s="65" t="s">
        <v>206</v>
      </c>
    </row>
    <row r="124" spans="1:14" ht="40.200000000000003" thickBot="1" x14ac:dyDescent="0.35">
      <c r="A124" s="54" t="s">
        <v>209</v>
      </c>
      <c r="B124" s="51" t="s">
        <v>23</v>
      </c>
      <c r="C124" s="51">
        <v>39</v>
      </c>
      <c r="D124" s="51">
        <v>1</v>
      </c>
      <c r="E124" s="51" t="s">
        <v>15</v>
      </c>
      <c r="F124" s="51">
        <v>39</v>
      </c>
      <c r="G124" s="51">
        <v>0</v>
      </c>
      <c r="H124" s="76">
        <v>-986.24</v>
      </c>
      <c r="I124" s="50">
        <v>193.49</v>
      </c>
      <c r="J124" s="50">
        <v>16</v>
      </c>
      <c r="K124" s="76">
        <v>-5.0999999999999996</v>
      </c>
      <c r="L124" s="50">
        <v>1E-4</v>
      </c>
      <c r="M124" s="51" t="s">
        <v>216</v>
      </c>
      <c r="N124" s="65">
        <v>3.0000000000000001E-3</v>
      </c>
    </row>
    <row r="125" spans="1:14" ht="40.200000000000003" thickBot="1" x14ac:dyDescent="0.35">
      <c r="A125" s="54" t="s">
        <v>209</v>
      </c>
      <c r="B125" s="51" t="s">
        <v>23</v>
      </c>
      <c r="C125" s="51">
        <v>39</v>
      </c>
      <c r="D125" s="51">
        <v>1</v>
      </c>
      <c r="E125" s="51" t="s">
        <v>15</v>
      </c>
      <c r="F125" s="51">
        <v>39</v>
      </c>
      <c r="G125" s="51">
        <v>1</v>
      </c>
      <c r="H125" s="76">
        <v>-44.840699999999998</v>
      </c>
      <c r="I125" s="50">
        <v>193.49</v>
      </c>
      <c r="J125" s="50">
        <v>16</v>
      </c>
      <c r="K125" s="76">
        <v>-0.23</v>
      </c>
      <c r="L125" s="50">
        <v>0.81969999999999998</v>
      </c>
      <c r="M125" s="51" t="s">
        <v>216</v>
      </c>
      <c r="N125" s="65">
        <v>1</v>
      </c>
    </row>
    <row r="126" spans="1:14" ht="40.200000000000003" thickBot="1" x14ac:dyDescent="0.35">
      <c r="A126" s="54" t="s">
        <v>209</v>
      </c>
      <c r="B126" s="51" t="s">
        <v>15</v>
      </c>
      <c r="C126" s="51">
        <v>32</v>
      </c>
      <c r="D126" s="51">
        <v>0</v>
      </c>
      <c r="E126" s="51" t="s">
        <v>15</v>
      </c>
      <c r="F126" s="51">
        <v>32</v>
      </c>
      <c r="G126" s="51">
        <v>1</v>
      </c>
      <c r="H126" s="50">
        <v>100.47</v>
      </c>
      <c r="I126" s="50">
        <v>193.49</v>
      </c>
      <c r="J126" s="50">
        <v>16</v>
      </c>
      <c r="K126" s="50">
        <v>0.52</v>
      </c>
      <c r="L126" s="50">
        <v>0.61070000000000002</v>
      </c>
      <c r="M126" s="51" t="s">
        <v>216</v>
      </c>
      <c r="N126" s="65">
        <v>1</v>
      </c>
    </row>
    <row r="127" spans="1:14" ht="40.200000000000003" thickBot="1" x14ac:dyDescent="0.35">
      <c r="A127" s="54" t="s">
        <v>209</v>
      </c>
      <c r="B127" s="51" t="s">
        <v>15</v>
      </c>
      <c r="C127" s="51">
        <v>32</v>
      </c>
      <c r="D127" s="51">
        <v>0</v>
      </c>
      <c r="E127" s="51" t="s">
        <v>15</v>
      </c>
      <c r="F127" s="51">
        <v>39</v>
      </c>
      <c r="G127" s="51">
        <v>0</v>
      </c>
      <c r="H127" s="76">
        <v>-2374.2199999999998</v>
      </c>
      <c r="I127" s="50">
        <v>193.49</v>
      </c>
      <c r="J127" s="50">
        <v>16</v>
      </c>
      <c r="K127" s="76">
        <v>-12.27</v>
      </c>
      <c r="L127" s="50" t="s">
        <v>206</v>
      </c>
      <c r="M127" s="51" t="s">
        <v>216</v>
      </c>
      <c r="N127" s="65" t="s">
        <v>206</v>
      </c>
    </row>
    <row r="128" spans="1:14" ht="40.200000000000003" thickBot="1" x14ac:dyDescent="0.35">
      <c r="A128" s="54" t="s">
        <v>209</v>
      </c>
      <c r="B128" s="51" t="s">
        <v>15</v>
      </c>
      <c r="C128" s="51">
        <v>32</v>
      </c>
      <c r="D128" s="51">
        <v>0</v>
      </c>
      <c r="E128" s="51" t="s">
        <v>15</v>
      </c>
      <c r="F128" s="51">
        <v>39</v>
      </c>
      <c r="G128" s="51">
        <v>1</v>
      </c>
      <c r="H128" s="76">
        <v>-1432.81</v>
      </c>
      <c r="I128" s="50">
        <v>193.49</v>
      </c>
      <c r="J128" s="50">
        <v>16</v>
      </c>
      <c r="K128" s="76">
        <v>-7.41</v>
      </c>
      <c r="L128" s="50" t="s">
        <v>206</v>
      </c>
      <c r="M128" s="51" t="s">
        <v>216</v>
      </c>
      <c r="N128" s="65" t="s">
        <v>206</v>
      </c>
    </row>
    <row r="129" spans="1:14" ht="40.200000000000003" thickBot="1" x14ac:dyDescent="0.35">
      <c r="A129" s="54" t="s">
        <v>209</v>
      </c>
      <c r="B129" s="51" t="s">
        <v>15</v>
      </c>
      <c r="C129" s="51">
        <v>32</v>
      </c>
      <c r="D129" s="51">
        <v>1</v>
      </c>
      <c r="E129" s="51" t="s">
        <v>15</v>
      </c>
      <c r="F129" s="51">
        <v>39</v>
      </c>
      <c r="G129" s="51">
        <v>0</v>
      </c>
      <c r="H129" s="76">
        <v>-2474.69</v>
      </c>
      <c r="I129" s="50">
        <v>193.49</v>
      </c>
      <c r="J129" s="50">
        <v>16</v>
      </c>
      <c r="K129" s="76">
        <v>-12.79</v>
      </c>
      <c r="L129" s="50" t="s">
        <v>206</v>
      </c>
      <c r="M129" s="51" t="s">
        <v>216</v>
      </c>
      <c r="N129" s="65" t="s">
        <v>206</v>
      </c>
    </row>
    <row r="130" spans="1:14" ht="40.200000000000003" thickBot="1" x14ac:dyDescent="0.35">
      <c r="A130" s="54" t="s">
        <v>209</v>
      </c>
      <c r="B130" s="51" t="s">
        <v>15</v>
      </c>
      <c r="C130" s="51">
        <v>32</v>
      </c>
      <c r="D130" s="51">
        <v>1</v>
      </c>
      <c r="E130" s="51" t="s">
        <v>15</v>
      </c>
      <c r="F130" s="51">
        <v>39</v>
      </c>
      <c r="G130" s="51">
        <v>1</v>
      </c>
      <c r="H130" s="76">
        <v>-1533.28</v>
      </c>
      <c r="I130" s="50">
        <v>193.49</v>
      </c>
      <c r="J130" s="50">
        <v>16</v>
      </c>
      <c r="K130" s="76">
        <v>-7.92</v>
      </c>
      <c r="L130" s="50" t="s">
        <v>206</v>
      </c>
      <c r="M130" s="51" t="s">
        <v>216</v>
      </c>
      <c r="N130" s="65" t="s">
        <v>206</v>
      </c>
    </row>
    <row r="131" spans="1:14" ht="39.6" x14ac:dyDescent="0.3">
      <c r="A131" s="56" t="s">
        <v>209</v>
      </c>
      <c r="B131" s="75" t="s">
        <v>15</v>
      </c>
      <c r="C131" s="75">
        <v>39</v>
      </c>
      <c r="D131" s="75">
        <v>0</v>
      </c>
      <c r="E131" s="75" t="s">
        <v>15</v>
      </c>
      <c r="F131" s="75">
        <v>39</v>
      </c>
      <c r="G131" s="75">
        <v>1</v>
      </c>
      <c r="H131" s="57">
        <v>941.4</v>
      </c>
      <c r="I131" s="57">
        <v>193.49</v>
      </c>
      <c r="J131" s="57">
        <v>16</v>
      </c>
      <c r="K131" s="57">
        <v>4.87</v>
      </c>
      <c r="L131" s="57">
        <v>2.0000000000000001E-4</v>
      </c>
      <c r="M131" s="75" t="s">
        <v>216</v>
      </c>
      <c r="N131" s="61">
        <v>4.7999999999999996E-3</v>
      </c>
    </row>
  </sheetData>
  <mergeCells count="30">
    <mergeCell ref="A34:B34"/>
    <mergeCell ref="A3:B3"/>
    <mergeCell ref="A12:C12"/>
    <mergeCell ref="A18:B18"/>
    <mergeCell ref="A25:B25"/>
    <mergeCell ref="A30:B30"/>
    <mergeCell ref="A40:E40"/>
    <mergeCell ref="A50:I50"/>
    <mergeCell ref="A51:A52"/>
    <mergeCell ref="B51:B52"/>
    <mergeCell ref="C51:C52"/>
    <mergeCell ref="D51:D52"/>
    <mergeCell ref="E51:E52"/>
    <mergeCell ref="G51:G52"/>
    <mergeCell ref="H51:H52"/>
    <mergeCell ref="I51:I52"/>
    <mergeCell ref="K81:K82"/>
    <mergeCell ref="L81:L82"/>
    <mergeCell ref="M81:M82"/>
    <mergeCell ref="N81:N82"/>
    <mergeCell ref="A80:N80"/>
    <mergeCell ref="A81:A82"/>
    <mergeCell ref="B81:B82"/>
    <mergeCell ref="C81:C82"/>
    <mergeCell ref="D81:D82"/>
    <mergeCell ref="E81:E82"/>
    <mergeCell ref="F81:F82"/>
    <mergeCell ref="G81:G82"/>
    <mergeCell ref="H81:H82"/>
    <mergeCell ref="J81:J8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1</vt:i4>
      </vt:variant>
    </vt:vector>
  </HeadingPairs>
  <TitlesOfParts>
    <vt:vector size="13" baseType="lpstr">
      <vt:lpstr>Placa1</vt:lpstr>
      <vt:lpstr>Placa2</vt:lpstr>
      <vt:lpstr>Cort_feci</vt:lpstr>
      <vt:lpstr>DATA</vt:lpstr>
      <vt:lpstr>GLM_Genotype</vt:lpstr>
      <vt:lpstr>Data_fast</vt:lpstr>
      <vt:lpstr>Data_medium</vt:lpstr>
      <vt:lpstr>Data_slow</vt:lpstr>
      <vt:lpstr>Mixed_fast</vt:lpstr>
      <vt:lpstr>Mixed_medium</vt:lpstr>
      <vt:lpstr>Mixed_slow</vt:lpstr>
      <vt:lpstr>RESULTS</vt:lpstr>
      <vt:lpstr>Placa2!Area_stampa</vt:lpstr>
    </vt:vector>
  </TitlesOfParts>
  <Company>Università degli Studi di Padova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birolo</dc:creator>
  <cp:lastModifiedBy>filippo cendron</cp:lastModifiedBy>
  <dcterms:created xsi:type="dcterms:W3CDTF">2024-11-20T19:53:43Z</dcterms:created>
  <dcterms:modified xsi:type="dcterms:W3CDTF">2026-05-15T10:29:01Z</dcterms:modified>
</cp:coreProperties>
</file>